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ocuments\Нормативка\04.04.2018\11.07.2018\"/>
    </mc:Choice>
  </mc:AlternateContent>
  <xr:revisionPtr revIDLastSave="0" documentId="8_{AFC1ECE4-4957-4C05-AAE9-6441A01A51D4}" xr6:coauthVersionLast="45" xr6:coauthVersionMax="45" xr10:uidLastSave="{00000000-0000-0000-0000-000000000000}"/>
  <bookViews>
    <workbookView xWindow="90" yWindow="0" windowWidth="16200" windowHeight="10920" xr2:uid="{71F40E33-8A22-4AFB-8C9B-53A1CB36B09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5" i="1" l="1"/>
  <c r="D85" i="1"/>
  <c r="C85" i="1"/>
  <c r="E83" i="1"/>
  <c r="D83" i="1"/>
  <c r="C83" i="1"/>
  <c r="E81" i="1"/>
  <c r="D81" i="1"/>
  <c r="C81" i="1"/>
  <c r="E79" i="1"/>
  <c r="D79" i="1"/>
  <c r="C79" i="1"/>
  <c r="E77" i="1"/>
  <c r="D77" i="1"/>
  <c r="C77" i="1"/>
  <c r="E75" i="1"/>
  <c r="D75" i="1"/>
  <c r="C75" i="1"/>
  <c r="E73" i="1"/>
  <c r="D73" i="1"/>
  <c r="C73" i="1"/>
  <c r="E71" i="1"/>
  <c r="D71" i="1"/>
  <c r="C71" i="1"/>
  <c r="E69" i="1"/>
  <c r="D69" i="1"/>
  <c r="C69" i="1"/>
  <c r="E67" i="1"/>
  <c r="D67" i="1"/>
  <c r="C67" i="1"/>
  <c r="E65" i="1"/>
  <c r="D65" i="1"/>
  <c r="C65" i="1"/>
  <c r="E63" i="1"/>
  <c r="D63" i="1"/>
  <c r="C63" i="1"/>
  <c r="E61" i="1"/>
  <c r="D61" i="1"/>
  <c r="C61" i="1"/>
  <c r="E59" i="1"/>
  <c r="D59" i="1"/>
  <c r="C59" i="1"/>
  <c r="E57" i="1"/>
  <c r="D57" i="1"/>
  <c r="C57" i="1"/>
  <c r="E55" i="1"/>
  <c r="D55" i="1"/>
  <c r="C55" i="1"/>
  <c r="E53" i="1"/>
  <c r="D53" i="1"/>
  <c r="C53" i="1"/>
  <c r="E51" i="1"/>
  <c r="D51" i="1"/>
  <c r="C51" i="1"/>
  <c r="E49" i="1"/>
  <c r="D49" i="1"/>
  <c r="C49" i="1"/>
  <c r="E47" i="1"/>
  <c r="D47" i="1"/>
  <c r="C47" i="1"/>
  <c r="E45" i="1"/>
  <c r="D45" i="1"/>
  <c r="C45" i="1"/>
  <c r="E43" i="1"/>
  <c r="D43" i="1"/>
  <c r="C43" i="1"/>
  <c r="E41" i="1"/>
  <c r="D41" i="1"/>
  <c r="C41" i="1"/>
  <c r="E39" i="1"/>
  <c r="D39" i="1"/>
  <c r="C39" i="1"/>
  <c r="E37" i="1"/>
  <c r="D37" i="1"/>
  <c r="C37" i="1"/>
  <c r="E35" i="1"/>
  <c r="D35" i="1"/>
  <c r="C35" i="1"/>
  <c r="E33" i="1"/>
  <c r="D33" i="1"/>
  <c r="C33" i="1"/>
  <c r="E31" i="1"/>
  <c r="D31" i="1"/>
  <c r="C31" i="1"/>
  <c r="E29" i="1"/>
  <c r="D29" i="1"/>
  <c r="C29" i="1"/>
  <c r="E27" i="1"/>
  <c r="D27" i="1"/>
  <c r="C27" i="1"/>
  <c r="E25" i="1"/>
  <c r="D25" i="1"/>
  <c r="C25" i="1"/>
  <c r="E23" i="1"/>
  <c r="D23" i="1"/>
  <c r="C23" i="1"/>
  <c r="E21" i="1"/>
  <c r="D21" i="1"/>
  <c r="C21" i="1"/>
  <c r="E19" i="1"/>
  <c r="D19" i="1"/>
  <c r="C19" i="1"/>
  <c r="E17" i="1"/>
  <c r="D17" i="1"/>
  <c r="C17" i="1"/>
  <c r="E14" i="1"/>
  <c r="E15" i="1"/>
  <c r="D15" i="1"/>
  <c r="C15" i="1"/>
  <c r="D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M80" i="1"/>
  <c r="M82" i="1"/>
  <c r="M84" i="1"/>
  <c r="M86" i="1"/>
  <c r="M18" i="1"/>
  <c r="M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16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56" i="1"/>
  <c r="H58" i="1"/>
  <c r="H60" i="1"/>
  <c r="H62" i="1"/>
  <c r="H64" i="1"/>
  <c r="H66" i="1"/>
  <c r="H68" i="1"/>
  <c r="H70" i="1"/>
  <c r="H72" i="1"/>
  <c r="H74" i="1"/>
  <c r="H76" i="1"/>
  <c r="H78" i="1"/>
  <c r="H80" i="1"/>
  <c r="H82" i="1"/>
  <c r="H84" i="1"/>
  <c r="H86" i="1"/>
  <c r="H18" i="1"/>
  <c r="H16" i="1"/>
  <c r="Q14" i="1"/>
  <c r="P14" i="1"/>
  <c r="O19" i="1"/>
  <c r="O21" i="1" s="1"/>
  <c r="O23" i="1" s="1"/>
  <c r="O25" i="1" s="1"/>
  <c r="O27" i="1" s="1"/>
  <c r="O29" i="1" s="1"/>
  <c r="O31" i="1" s="1"/>
  <c r="O33" i="1" s="1"/>
  <c r="O35" i="1" s="1"/>
  <c r="O37" i="1" s="1"/>
  <c r="O39" i="1" s="1"/>
  <c r="O41" i="1" s="1"/>
  <c r="O43" i="1" s="1"/>
  <c r="O45" i="1" s="1"/>
  <c r="O47" i="1" s="1"/>
  <c r="O49" i="1" s="1"/>
  <c r="O51" i="1" s="1"/>
  <c r="K11" i="1"/>
  <c r="K5" i="1"/>
  <c r="G14" i="1"/>
  <c r="G15" i="1" s="1"/>
  <c r="F14" i="1"/>
  <c r="C14" i="1" s="1"/>
  <c r="B17" i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18" i="1"/>
  <c r="B14" i="1"/>
  <c r="R14" i="1" l="1"/>
  <c r="K16" i="1"/>
  <c r="I16" i="1"/>
  <c r="K18" i="1"/>
  <c r="I18" i="1"/>
  <c r="B20" i="1"/>
  <c r="E16" i="1"/>
  <c r="G16" i="1" s="1"/>
  <c r="G17" i="1" s="1"/>
  <c r="D16" i="1"/>
  <c r="C16" i="1" l="1"/>
  <c r="E18" i="1"/>
  <c r="G18" i="1" s="1"/>
  <c r="G19" i="1" s="1"/>
  <c r="K20" i="1"/>
  <c r="I20" i="1"/>
  <c r="B22" i="1"/>
  <c r="D18" i="1"/>
  <c r="N18" i="1"/>
  <c r="P18" i="1" s="1"/>
  <c r="L18" i="1"/>
  <c r="Q18" i="1" s="1"/>
  <c r="N16" i="1"/>
  <c r="P16" i="1" s="1"/>
  <c r="L16" i="1"/>
  <c r="Q16" i="1" s="1"/>
  <c r="R16" i="1" l="1"/>
  <c r="E20" i="1"/>
  <c r="G20" i="1" s="1"/>
  <c r="G21" i="1" s="1"/>
  <c r="D22" i="1" s="1"/>
  <c r="D20" i="1"/>
  <c r="I22" i="1"/>
  <c r="K22" i="1"/>
  <c r="B24" i="1"/>
  <c r="C18" i="1"/>
  <c r="R18" i="1" s="1"/>
  <c r="N20" i="1"/>
  <c r="P20" i="1" s="1"/>
  <c r="L20" i="1"/>
  <c r="Q20" i="1" s="1"/>
  <c r="C20" i="1" l="1"/>
  <c r="L22" i="1"/>
  <c r="Q22" i="1" s="1"/>
  <c r="K24" i="1"/>
  <c r="I24" i="1"/>
  <c r="B26" i="1"/>
  <c r="R20" i="1"/>
  <c r="E22" i="1"/>
  <c r="G22" i="1" s="1"/>
  <c r="G23" i="1" s="1"/>
  <c r="E24" i="1" l="1"/>
  <c r="G24" i="1" s="1"/>
  <c r="G25" i="1" s="1"/>
  <c r="D26" i="1" s="1"/>
  <c r="D24" i="1"/>
  <c r="L24" i="1"/>
  <c r="Q24" i="1" s="1"/>
  <c r="N22" i="1"/>
  <c r="P22" i="1" s="1"/>
  <c r="I26" i="1"/>
  <c r="K26" i="1"/>
  <c r="B28" i="1"/>
  <c r="C22" i="1"/>
  <c r="R22" i="1" s="1"/>
  <c r="C24" i="1" l="1"/>
  <c r="K28" i="1"/>
  <c r="I28" i="1"/>
  <c r="B30" i="1"/>
  <c r="L26" i="1"/>
  <c r="Q26" i="1" s="1"/>
  <c r="N24" i="1"/>
  <c r="P24" i="1" s="1"/>
  <c r="R24" i="1"/>
  <c r="E26" i="1"/>
  <c r="G26" i="1" s="1"/>
  <c r="G27" i="1" s="1"/>
  <c r="D28" i="1" s="1"/>
  <c r="E28" i="1" l="1"/>
  <c r="G28" i="1"/>
  <c r="G29" i="1" s="1"/>
  <c r="N26" i="1"/>
  <c r="P26" i="1" s="1"/>
  <c r="L28" i="1"/>
  <c r="Q28" i="1" s="1"/>
  <c r="C28" i="1"/>
  <c r="I30" i="1"/>
  <c r="K30" i="1"/>
  <c r="B32" i="1"/>
  <c r="C26" i="1"/>
  <c r="R26" i="1" s="1"/>
  <c r="N30" i="1" l="1"/>
  <c r="P30" i="1" s="1"/>
  <c r="L30" i="1"/>
  <c r="Q30" i="1" s="1"/>
  <c r="E30" i="1"/>
  <c r="K32" i="1"/>
  <c r="I32" i="1"/>
  <c r="B34" i="1"/>
  <c r="N28" i="1"/>
  <c r="P28" i="1" s="1"/>
  <c r="R28" i="1" s="1"/>
  <c r="D30" i="1"/>
  <c r="C30" i="1" l="1"/>
  <c r="R30" i="1"/>
  <c r="I34" i="1"/>
  <c r="K34" i="1"/>
  <c r="B36" i="1"/>
  <c r="G30" i="1"/>
  <c r="G31" i="1" s="1"/>
  <c r="L32" i="1"/>
  <c r="Q32" i="1" s="1"/>
  <c r="E32" i="1" l="1"/>
  <c r="G32" i="1" s="1"/>
  <c r="G33" i="1" s="1"/>
  <c r="D34" i="1" s="1"/>
  <c r="D32" i="1"/>
  <c r="N32" i="1"/>
  <c r="P32" i="1" s="1"/>
  <c r="K36" i="1"/>
  <c r="I36" i="1"/>
  <c r="B38" i="1"/>
  <c r="L34" i="1"/>
  <c r="Q34" i="1" s="1"/>
  <c r="I38" i="1" l="1"/>
  <c r="K38" i="1"/>
  <c r="B40" i="1"/>
  <c r="N34" i="1"/>
  <c r="P34" i="1" s="1"/>
  <c r="N36" i="1"/>
  <c r="P36" i="1" s="1"/>
  <c r="L36" i="1"/>
  <c r="Q36" i="1" s="1"/>
  <c r="C32" i="1"/>
  <c r="R32" i="1" s="1"/>
  <c r="E34" i="1"/>
  <c r="G34" i="1" s="1"/>
  <c r="G35" i="1" s="1"/>
  <c r="E36" i="1" l="1"/>
  <c r="G36" i="1" s="1"/>
  <c r="G37" i="1" s="1"/>
  <c r="K40" i="1"/>
  <c r="I40" i="1"/>
  <c r="B42" i="1"/>
  <c r="D36" i="1"/>
  <c r="C34" i="1"/>
  <c r="R34" i="1" s="1"/>
  <c r="L38" i="1"/>
  <c r="Q38" i="1" s="1"/>
  <c r="E38" i="1" l="1"/>
  <c r="D38" i="1"/>
  <c r="I42" i="1"/>
  <c r="K42" i="1"/>
  <c r="B44" i="1"/>
  <c r="N38" i="1"/>
  <c r="P38" i="1" s="1"/>
  <c r="C36" i="1"/>
  <c r="R36" i="1" s="1"/>
  <c r="L40" i="1"/>
  <c r="Q40" i="1" s="1"/>
  <c r="K44" i="1" l="1"/>
  <c r="I44" i="1"/>
  <c r="B46" i="1"/>
  <c r="L42" i="1"/>
  <c r="Q42" i="1" s="1"/>
  <c r="C38" i="1"/>
  <c r="R38" i="1" s="1"/>
  <c r="N40" i="1"/>
  <c r="P40" i="1" s="1"/>
  <c r="G38" i="1"/>
  <c r="G39" i="1" s="1"/>
  <c r="I46" i="1" l="1"/>
  <c r="K46" i="1"/>
  <c r="B48" i="1"/>
  <c r="E40" i="1"/>
  <c r="D40" i="1"/>
  <c r="N42" i="1"/>
  <c r="P42" i="1" s="1"/>
  <c r="N44" i="1"/>
  <c r="P44" i="1" s="1"/>
  <c r="L44" i="1"/>
  <c r="Q44" i="1" s="1"/>
  <c r="C40" i="1" l="1"/>
  <c r="R40" i="1" s="1"/>
  <c r="K48" i="1"/>
  <c r="I48" i="1"/>
  <c r="B50" i="1"/>
  <c r="G40" i="1"/>
  <c r="G41" i="1" s="1"/>
  <c r="N46" i="1"/>
  <c r="P46" i="1" s="1"/>
  <c r="L46" i="1"/>
  <c r="Q46" i="1" s="1"/>
  <c r="E42" i="1" l="1"/>
  <c r="G42" i="1" s="1"/>
  <c r="G43" i="1" s="1"/>
  <c r="D44" i="1" s="1"/>
  <c r="D42" i="1"/>
  <c r="L48" i="1"/>
  <c r="Q48" i="1" s="1"/>
  <c r="I50" i="1"/>
  <c r="K50" i="1"/>
  <c r="B52" i="1"/>
  <c r="C42" i="1" l="1"/>
  <c r="R42" i="1" s="1"/>
  <c r="K52" i="1"/>
  <c r="I52" i="1"/>
  <c r="B54" i="1"/>
  <c r="L50" i="1"/>
  <c r="Q50" i="1" s="1"/>
  <c r="N48" i="1"/>
  <c r="P48" i="1" s="1"/>
  <c r="E44" i="1"/>
  <c r="C44" i="1" s="1"/>
  <c r="R44" i="1" s="1"/>
  <c r="G44" i="1" l="1"/>
  <c r="G45" i="1" s="1"/>
  <c r="E46" i="1" s="1"/>
  <c r="N50" i="1"/>
  <c r="P50" i="1" s="1"/>
  <c r="N52" i="1"/>
  <c r="P52" i="1" s="1"/>
  <c r="L52" i="1"/>
  <c r="Q52" i="1" s="1"/>
  <c r="I54" i="1"/>
  <c r="K54" i="1"/>
  <c r="B56" i="1"/>
  <c r="D46" i="1" l="1"/>
  <c r="N54" i="1"/>
  <c r="P54" i="1" s="1"/>
  <c r="L54" i="1"/>
  <c r="Q54" i="1" s="1"/>
  <c r="K56" i="1"/>
  <c r="I56" i="1"/>
  <c r="B58" i="1"/>
  <c r="C46" i="1"/>
  <c r="R46" i="1" s="1"/>
  <c r="G46" i="1"/>
  <c r="G47" i="1" s="1"/>
  <c r="E48" i="1" l="1"/>
  <c r="G48" i="1" s="1"/>
  <c r="G49" i="1" s="1"/>
  <c r="D50" i="1" s="1"/>
  <c r="D48" i="1"/>
  <c r="I58" i="1"/>
  <c r="K58" i="1"/>
  <c r="B60" i="1"/>
  <c r="L56" i="1"/>
  <c r="Q56" i="1" s="1"/>
  <c r="K60" i="1" l="1"/>
  <c r="I60" i="1"/>
  <c r="B62" i="1"/>
  <c r="N58" i="1"/>
  <c r="P58" i="1" s="1"/>
  <c r="L58" i="1"/>
  <c r="Q58" i="1" s="1"/>
  <c r="E50" i="1"/>
  <c r="G50" i="1" s="1"/>
  <c r="G51" i="1" s="1"/>
  <c r="D52" i="1" s="1"/>
  <c r="N56" i="1"/>
  <c r="P56" i="1" s="1"/>
  <c r="C48" i="1"/>
  <c r="R48" i="1" s="1"/>
  <c r="C50" i="1" l="1"/>
  <c r="R50" i="1" s="1"/>
  <c r="I62" i="1"/>
  <c r="K62" i="1"/>
  <c r="B64" i="1"/>
  <c r="E52" i="1"/>
  <c r="C52" i="1" s="1"/>
  <c r="R52" i="1" s="1"/>
  <c r="N60" i="1"/>
  <c r="P60" i="1" s="1"/>
  <c r="L60" i="1"/>
  <c r="Q60" i="1" s="1"/>
  <c r="G52" i="1" l="1"/>
  <c r="G53" i="1" s="1"/>
  <c r="E54" i="1" s="1"/>
  <c r="G54" i="1" s="1"/>
  <c r="G55" i="1" s="1"/>
  <c r="K64" i="1"/>
  <c r="I64" i="1"/>
  <c r="B66" i="1"/>
  <c r="N62" i="1"/>
  <c r="P62" i="1" s="1"/>
  <c r="L62" i="1"/>
  <c r="Q62" i="1" s="1"/>
  <c r="D54" i="1" l="1"/>
  <c r="C54" i="1" s="1"/>
  <c r="R54" i="1" s="1"/>
  <c r="E56" i="1"/>
  <c r="D56" i="1"/>
  <c r="L64" i="1"/>
  <c r="Q64" i="1" s="1"/>
  <c r="I66" i="1"/>
  <c r="K66" i="1"/>
  <c r="B68" i="1"/>
  <c r="C56" i="1" l="1"/>
  <c r="R56" i="1" s="1"/>
  <c r="K68" i="1"/>
  <c r="I68" i="1"/>
  <c r="B70" i="1"/>
  <c r="L66" i="1"/>
  <c r="Q66" i="1" s="1"/>
  <c r="N64" i="1"/>
  <c r="P64" i="1" s="1"/>
  <c r="G56" i="1"/>
  <c r="G57" i="1" s="1"/>
  <c r="E58" i="1" l="1"/>
  <c r="G58" i="1" s="1"/>
  <c r="G59" i="1" s="1"/>
  <c r="D60" i="1" s="1"/>
  <c r="D58" i="1"/>
  <c r="N66" i="1"/>
  <c r="P66" i="1" s="1"/>
  <c r="N68" i="1"/>
  <c r="P68" i="1" s="1"/>
  <c r="L68" i="1"/>
  <c r="Q68" i="1" s="1"/>
  <c r="I70" i="1"/>
  <c r="K70" i="1"/>
  <c r="B72" i="1"/>
  <c r="C58" i="1" l="1"/>
  <c r="R58" i="1" s="1"/>
  <c r="L70" i="1"/>
  <c r="Q70" i="1" s="1"/>
  <c r="K72" i="1"/>
  <c r="I72" i="1"/>
  <c r="B74" i="1"/>
  <c r="E60" i="1"/>
  <c r="C60" i="1" s="1"/>
  <c r="R60" i="1" s="1"/>
  <c r="G60" i="1" l="1"/>
  <c r="G61" i="1" s="1"/>
  <c r="E62" i="1" s="1"/>
  <c r="L72" i="1"/>
  <c r="Q72" i="1" s="1"/>
  <c r="N70" i="1"/>
  <c r="P70" i="1" s="1"/>
  <c r="I74" i="1"/>
  <c r="K74" i="1"/>
  <c r="B76" i="1"/>
  <c r="D62" i="1" l="1"/>
  <c r="C62" i="1" s="1"/>
  <c r="R62" i="1" s="1"/>
  <c r="K76" i="1"/>
  <c r="I76" i="1"/>
  <c r="B78" i="1"/>
  <c r="L74" i="1"/>
  <c r="Q74" i="1" s="1"/>
  <c r="N72" i="1"/>
  <c r="P72" i="1" s="1"/>
  <c r="G62" i="1"/>
  <c r="G63" i="1" s="1"/>
  <c r="N74" i="1" l="1"/>
  <c r="P74" i="1" s="1"/>
  <c r="L76" i="1"/>
  <c r="Q76" i="1" s="1"/>
  <c r="E64" i="1"/>
  <c r="G64" i="1" s="1"/>
  <c r="G65" i="1" s="1"/>
  <c r="D64" i="1"/>
  <c r="I78" i="1"/>
  <c r="K78" i="1"/>
  <c r="B80" i="1"/>
  <c r="E66" i="1" l="1"/>
  <c r="G66" i="1" s="1"/>
  <c r="G67" i="1" s="1"/>
  <c r="D68" i="1" s="1"/>
  <c r="L78" i="1"/>
  <c r="Q78" i="1" s="1"/>
  <c r="D66" i="1"/>
  <c r="C66" i="1" s="1"/>
  <c r="R66" i="1" s="1"/>
  <c r="C64" i="1"/>
  <c r="R64" i="1" s="1"/>
  <c r="N76" i="1"/>
  <c r="P76" i="1" s="1"/>
  <c r="K80" i="1"/>
  <c r="I80" i="1"/>
  <c r="B82" i="1"/>
  <c r="I82" i="1" l="1"/>
  <c r="K82" i="1"/>
  <c r="B84" i="1"/>
  <c r="L80" i="1"/>
  <c r="Q80" i="1" s="1"/>
  <c r="N78" i="1"/>
  <c r="P78" i="1" s="1"/>
  <c r="E68" i="1"/>
  <c r="C68" i="1" s="1"/>
  <c r="R68" i="1" s="1"/>
  <c r="G68" i="1" l="1"/>
  <c r="G69" i="1" s="1"/>
  <c r="N80" i="1"/>
  <c r="P80" i="1" s="1"/>
  <c r="K84" i="1"/>
  <c r="I84" i="1"/>
  <c r="B86" i="1"/>
  <c r="L82" i="1"/>
  <c r="Q82" i="1" s="1"/>
  <c r="I86" i="1" l="1"/>
  <c r="K86" i="1"/>
  <c r="N82" i="1"/>
  <c r="P82" i="1" s="1"/>
  <c r="L84" i="1"/>
  <c r="Q84" i="1" s="1"/>
  <c r="E70" i="1"/>
  <c r="G70" i="1" s="1"/>
  <c r="G71" i="1" s="1"/>
  <c r="D72" i="1" s="1"/>
  <c r="D70" i="1"/>
  <c r="E72" i="1" l="1"/>
  <c r="G72" i="1" s="1"/>
  <c r="G73" i="1" s="1"/>
  <c r="C70" i="1"/>
  <c r="R70" i="1" s="1"/>
  <c r="N84" i="1"/>
  <c r="P84" i="1" s="1"/>
  <c r="L86" i="1"/>
  <c r="Q86" i="1" s="1"/>
  <c r="C72" i="1" l="1"/>
  <c r="R72" i="1" s="1"/>
  <c r="D74" i="1"/>
  <c r="E74" i="1"/>
  <c r="G74" i="1" s="1"/>
  <c r="G75" i="1" s="1"/>
  <c r="N86" i="1"/>
  <c r="P86" i="1" s="1"/>
  <c r="E76" i="1" l="1"/>
  <c r="G76" i="1" s="1"/>
  <c r="G77" i="1" s="1"/>
  <c r="D76" i="1"/>
  <c r="C74" i="1"/>
  <c r="R74" i="1" s="1"/>
  <c r="D78" i="1" l="1"/>
  <c r="E78" i="1"/>
  <c r="G78" i="1" s="1"/>
  <c r="G79" i="1" s="1"/>
  <c r="D80" i="1" s="1"/>
  <c r="C76" i="1"/>
  <c r="R76" i="1" s="1"/>
  <c r="C78" i="1" l="1"/>
  <c r="R78" i="1" s="1"/>
  <c r="E80" i="1"/>
  <c r="C80" i="1" s="1"/>
  <c r="R80" i="1" s="1"/>
  <c r="G80" i="1" l="1"/>
  <c r="G81" i="1" s="1"/>
  <c r="D82" i="1" l="1"/>
  <c r="E82" i="1"/>
  <c r="G82" i="1" s="1"/>
  <c r="G83" i="1" s="1"/>
  <c r="D84" i="1" l="1"/>
  <c r="C82" i="1"/>
  <c r="R82" i="1" s="1"/>
  <c r="E84" i="1"/>
  <c r="C84" i="1" s="1"/>
  <c r="R84" i="1" s="1"/>
  <c r="G84" i="1" l="1"/>
  <c r="G85" i="1" s="1"/>
  <c r="D86" i="1" s="1"/>
  <c r="D87" i="1" s="1"/>
  <c r="D88" i="1" s="1"/>
  <c r="C86" i="1" l="1"/>
  <c r="E86" i="1" l="1"/>
  <c r="R86" i="1"/>
  <c r="M8" i="1" s="1"/>
  <c r="E87" i="1" l="1"/>
  <c r="E88" i="1" s="1"/>
  <c r="G86" i="1"/>
</calcChain>
</file>

<file path=xl/sharedStrings.xml><?xml version="1.0" encoding="utf-8"?>
<sst xmlns="http://schemas.openxmlformats.org/spreadsheetml/2006/main" count="33" uniqueCount="31">
  <si>
    <t>Расчет полной стоимости кредита</t>
  </si>
  <si>
    <t>Лимит</t>
  </si>
  <si>
    <t>ГО1</t>
  </si>
  <si>
    <t>ГО2</t>
  </si>
  <si>
    <t>ГО3</t>
  </si>
  <si>
    <t>%</t>
  </si>
  <si>
    <t>МОП</t>
  </si>
  <si>
    <t>МОПmin</t>
  </si>
  <si>
    <t>Дата отчета</t>
  </si>
  <si>
    <t>дата выдачи</t>
  </si>
  <si>
    <t>№ ДП</t>
  </si>
  <si>
    <t>Дата операции</t>
  </si>
  <si>
    <t>Поток</t>
  </si>
  <si>
    <t>%%</t>
  </si>
  <si>
    <t>основной долг</t>
  </si>
  <si>
    <t>Комиссии</t>
  </si>
  <si>
    <t>остаток основного долга</t>
  </si>
  <si>
    <t>длина промежутка</t>
  </si>
  <si>
    <t>БП</t>
  </si>
  <si>
    <t>число промежутков</t>
  </si>
  <si>
    <t>ПСК*12</t>
  </si>
  <si>
    <t>i</t>
  </si>
  <si>
    <t>ЧБП</t>
  </si>
  <si>
    <t>1+e(k)*i</t>
  </si>
  <si>
    <t>(1+i)^q(k)</t>
  </si>
  <si>
    <t>ДПk/((1+e(k)*i)*(1+i)^q(k))</t>
  </si>
  <si>
    <t>Итого</t>
  </si>
  <si>
    <t>Возможно?</t>
  </si>
  <si>
    <t>НО</t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</si>
  <si>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k</t>
    </r>
  </si>
  <si>
    <r>
      <t>e</t>
    </r>
    <r>
      <rPr>
        <vertAlign val="subscript"/>
        <sz val="11"/>
        <color theme="1"/>
        <rFont val="Calibri"/>
        <family val="2"/>
        <charset val="204"/>
        <scheme val="minor"/>
      </rPr>
      <t>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</si>
</sst>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-* #,##0.00\ _₽_-;\-* #,##0.00\ _₽_-;_-* &quot;-&quot;??\ _₽_-;_-@_-"/>
    <numFmt numFmtId="170" formatCode="0.00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0" xfId="0" applyNumberFormat="1"/>
    <xf numFmtId="2" fontId="2" fillId="0" borderId="0" xfId="0" applyNumberFormat="1" applyFont="1"/>
    <xf numFmtId="0" fontId="2" fillId="2" borderId="0" xfId="0" applyFont="1" applyFill="1"/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168" fontId="0" fillId="0" borderId="1" xfId="0" applyNumberFormat="1" applyBorder="1"/>
    <xf numFmtId="4" fontId="0" fillId="0" borderId="1" xfId="0" applyNumberFormat="1" applyBorder="1"/>
    <xf numFmtId="4" fontId="0" fillId="2" borderId="1" xfId="0" applyNumberFormat="1" applyFill="1" applyBorder="1"/>
    <xf numFmtId="14" fontId="2" fillId="0" borderId="1" xfId="0" applyNumberFormat="1" applyFont="1" applyBorder="1"/>
    <xf numFmtId="170" fontId="2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B9EC-E7A2-46F7-8840-49CFA9FB7F66}">
  <dimension ref="A2:R89"/>
  <sheetViews>
    <sheetView tabSelected="1" topLeftCell="A3" workbookViewId="0">
      <selection activeCell="K11" sqref="K11"/>
    </sheetView>
  </sheetViews>
  <sheetFormatPr defaultRowHeight="15" x14ac:dyDescent="0.25"/>
  <cols>
    <col min="2" max="2" width="14.85546875" bestFit="1" customWidth="1"/>
    <col min="3" max="3" width="13.28515625" customWidth="1"/>
    <col min="4" max="4" width="11.5703125" bestFit="1" customWidth="1"/>
    <col min="5" max="5" width="14.42578125" bestFit="1" customWidth="1"/>
    <col min="6" max="6" width="10.140625" bestFit="1" customWidth="1"/>
    <col min="7" max="7" width="23.7109375" bestFit="1" customWidth="1"/>
    <col min="8" max="8" width="12.28515625" bestFit="1" customWidth="1"/>
    <col min="9" max="9" width="3.42578125" bestFit="1" customWidth="1"/>
    <col min="10" max="10" width="13.5703125" bestFit="1" customWidth="1"/>
    <col min="11" max="11" width="13.42578125" customWidth="1"/>
    <col min="12" max="12" width="3" bestFit="1" customWidth="1"/>
    <col min="13" max="13" width="10.140625" bestFit="1" customWidth="1"/>
    <col min="14" max="14" width="13.28515625" customWidth="1"/>
    <col min="16" max="16" width="6.85546875" customWidth="1"/>
    <col min="17" max="17" width="10.140625" customWidth="1"/>
    <col min="18" max="18" width="25.7109375" bestFit="1" customWidth="1"/>
  </cols>
  <sheetData>
    <row r="2" spans="1:18" x14ac:dyDescent="0.25">
      <c r="A2" t="s">
        <v>0</v>
      </c>
    </row>
    <row r="4" spans="1:18" x14ac:dyDescent="0.25">
      <c r="C4" s="2" t="s">
        <v>1</v>
      </c>
      <c r="D4" s="10">
        <v>235000</v>
      </c>
    </row>
    <row r="5" spans="1:18" x14ac:dyDescent="0.25">
      <c r="C5" s="2" t="s">
        <v>2</v>
      </c>
      <c r="D5" s="2">
        <v>0</v>
      </c>
      <c r="J5" t="s">
        <v>22</v>
      </c>
      <c r="K5" s="1">
        <f>365/K6</f>
        <v>11.774193548387096</v>
      </c>
    </row>
    <row r="6" spans="1:18" x14ac:dyDescent="0.25">
      <c r="C6" s="2" t="s">
        <v>3</v>
      </c>
      <c r="D6" s="2">
        <v>0</v>
      </c>
      <c r="J6" t="s">
        <v>18</v>
      </c>
      <c r="K6" s="1">
        <v>31</v>
      </c>
    </row>
    <row r="7" spans="1:18" x14ac:dyDescent="0.25">
      <c r="C7" s="2" t="s">
        <v>4</v>
      </c>
      <c r="D7" s="2">
        <v>0</v>
      </c>
    </row>
    <row r="8" spans="1:18" x14ac:dyDescent="0.25">
      <c r="C8" s="2" t="s">
        <v>5</v>
      </c>
      <c r="D8" s="11">
        <v>0.23899999999999999</v>
      </c>
      <c r="J8" t="s">
        <v>21</v>
      </c>
      <c r="K8" s="5">
        <v>2.0040430715440247E-2</v>
      </c>
      <c r="M8" s="6">
        <f>SUM(R14:R86)</f>
        <v>4.184392346360255E-4</v>
      </c>
    </row>
    <row r="9" spans="1:18" ht="29.25" customHeight="1" x14ac:dyDescent="0.25">
      <c r="C9" s="2" t="s">
        <v>6</v>
      </c>
      <c r="D9" s="8">
        <v>0.05</v>
      </c>
    </row>
    <row r="10" spans="1:18" ht="24.75" customHeight="1" x14ac:dyDescent="0.25">
      <c r="C10" s="2" t="s">
        <v>7</v>
      </c>
      <c r="D10" s="12">
        <v>150</v>
      </c>
    </row>
    <row r="11" spans="1:18" x14ac:dyDescent="0.25">
      <c r="C11" s="2" t="s">
        <v>8</v>
      </c>
      <c r="D11" s="13">
        <v>1</v>
      </c>
      <c r="E11" s="2" t="s">
        <v>9</v>
      </c>
      <c r="F11" s="3">
        <v>43191</v>
      </c>
      <c r="J11" s="7" t="s">
        <v>20</v>
      </c>
      <c r="K11" s="19">
        <f>K8*12</f>
        <v>0.24048516858528296</v>
      </c>
    </row>
    <row r="13" spans="1:18" ht="31.5" x14ac:dyDescent="0.35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14</v>
      </c>
      <c r="F13" s="2" t="s">
        <v>15</v>
      </c>
      <c r="G13" s="2" t="s">
        <v>16</v>
      </c>
      <c r="H13" s="4" t="s">
        <v>17</v>
      </c>
      <c r="I13" s="2" t="s">
        <v>18</v>
      </c>
      <c r="J13" s="4" t="s">
        <v>19</v>
      </c>
      <c r="K13" s="2" t="s">
        <v>29</v>
      </c>
      <c r="L13" s="2" t="s">
        <v>29</v>
      </c>
      <c r="M13" s="2"/>
      <c r="N13" s="2" t="s">
        <v>30</v>
      </c>
      <c r="O13" s="2"/>
      <c r="P13" s="14" t="s">
        <v>23</v>
      </c>
      <c r="Q13" s="14" t="s">
        <v>24</v>
      </c>
      <c r="R13" s="14" t="s">
        <v>25</v>
      </c>
    </row>
    <row r="14" spans="1:18" x14ac:dyDescent="0.25">
      <c r="A14" s="2"/>
      <c r="B14" s="3">
        <f>F11</f>
        <v>43191</v>
      </c>
      <c r="C14" s="16">
        <f>-G14+F14</f>
        <v>-235000</v>
      </c>
      <c r="D14" s="16">
        <f>0</f>
        <v>0</v>
      </c>
      <c r="E14" s="16">
        <f>0</f>
        <v>0</v>
      </c>
      <c r="F14" s="16">
        <f>0</f>
        <v>0</v>
      </c>
      <c r="G14" s="16">
        <f>D4</f>
        <v>235000</v>
      </c>
      <c r="H14" s="2"/>
      <c r="I14" s="2">
        <v>0</v>
      </c>
      <c r="J14" s="2"/>
      <c r="K14" s="2">
        <v>0</v>
      </c>
      <c r="L14" s="2">
        <v>0</v>
      </c>
      <c r="M14" s="2"/>
      <c r="N14" s="2"/>
      <c r="O14" s="2"/>
      <c r="P14" s="9">
        <f>1+N14*$K$8</f>
        <v>1</v>
      </c>
      <c r="Q14" s="2">
        <f>(1+$K$8)^L14</f>
        <v>1</v>
      </c>
      <c r="R14" s="15">
        <f>C14/P14/Q14</f>
        <v>-235000</v>
      </c>
    </row>
    <row r="15" spans="1:18" x14ac:dyDescent="0.25">
      <c r="A15" s="2"/>
      <c r="B15" s="3">
        <v>43220</v>
      </c>
      <c r="C15" s="16">
        <f>0</f>
        <v>0</v>
      </c>
      <c r="D15" s="16">
        <f>0</f>
        <v>0</v>
      </c>
      <c r="E15" s="16">
        <f>0</f>
        <v>0</v>
      </c>
      <c r="F15" s="16">
        <f>0</f>
        <v>0</v>
      </c>
      <c r="G15" s="16">
        <f>G14-E15</f>
        <v>235000</v>
      </c>
      <c r="H15" s="2"/>
      <c r="I15" s="2"/>
      <c r="J15" s="2"/>
      <c r="K15" s="2"/>
      <c r="L15" s="2"/>
      <c r="M15" s="2"/>
      <c r="N15" s="2"/>
      <c r="O15" s="2"/>
      <c r="P15" s="9"/>
      <c r="Q15" s="2"/>
      <c r="R15" s="15"/>
    </row>
    <row r="16" spans="1:18" x14ac:dyDescent="0.25">
      <c r="A16" s="2">
        <v>1</v>
      </c>
      <c r="B16" s="3">
        <v>43240</v>
      </c>
      <c r="C16" s="16">
        <f>D16+E16</f>
        <v>16212.42</v>
      </c>
      <c r="D16" s="17">
        <f>ROUND(G15*$D$8*(B15-B14)/365,2)</f>
        <v>4462.42</v>
      </c>
      <c r="E16" s="16">
        <f>ROUND(G15*$D$9,2)</f>
        <v>11750</v>
      </c>
      <c r="F16" s="16">
        <f>0</f>
        <v>0</v>
      </c>
      <c r="G16" s="16">
        <f>G15-E16</f>
        <v>223250</v>
      </c>
      <c r="H16" s="2">
        <f>A16</f>
        <v>1</v>
      </c>
      <c r="I16" s="2">
        <f>B16-B14</f>
        <v>49</v>
      </c>
      <c r="J16" s="2">
        <f>0</f>
        <v>0</v>
      </c>
      <c r="K16" s="2">
        <f>(B16-$B$14)/$K$6</f>
        <v>1.5806451612903225</v>
      </c>
      <c r="L16" s="2">
        <f>INT(K16)</f>
        <v>1</v>
      </c>
      <c r="M16" s="3">
        <f>$F$11+31*L16</f>
        <v>43222</v>
      </c>
      <c r="N16" s="2">
        <f>K16-L16</f>
        <v>0.58064516129032251</v>
      </c>
      <c r="O16" s="2"/>
      <c r="P16" s="9">
        <f>1+N16*$K$8</f>
        <v>1.0116363791250944</v>
      </c>
      <c r="Q16" s="2">
        <f>(1+$K$8)^L16</f>
        <v>1.0200404307154403</v>
      </c>
      <c r="R16" s="15">
        <f>C16/P16/Q16</f>
        <v>15711.079334473856</v>
      </c>
    </row>
    <row r="17" spans="1:18" x14ac:dyDescent="0.25">
      <c r="A17" s="2"/>
      <c r="B17" s="18">
        <f>DATE(YEAR(B15),MONTH(B15)+2,1)-1</f>
        <v>43251</v>
      </c>
      <c r="C17" s="16">
        <f>0</f>
        <v>0</v>
      </c>
      <c r="D17" s="16">
        <f>0</f>
        <v>0</v>
      </c>
      <c r="E17" s="16">
        <f>0</f>
        <v>0</v>
      </c>
      <c r="F17" s="16">
        <f>0</f>
        <v>0</v>
      </c>
      <c r="G17" s="16">
        <f>G16-E17</f>
        <v>223250</v>
      </c>
      <c r="H17" s="2"/>
      <c r="I17" s="2"/>
      <c r="J17" s="2"/>
      <c r="K17" s="2"/>
      <c r="L17" s="2"/>
      <c r="M17" s="2"/>
      <c r="N17" s="2"/>
      <c r="O17" s="2">
        <v>2</v>
      </c>
      <c r="P17" s="9"/>
      <c r="Q17" s="2"/>
      <c r="R17" s="15"/>
    </row>
    <row r="18" spans="1:18" x14ac:dyDescent="0.25">
      <c r="A18" s="2">
        <v>2</v>
      </c>
      <c r="B18" s="3">
        <f>EDATE(B16,1)</f>
        <v>43271</v>
      </c>
      <c r="C18" s="16">
        <f>D18+E18</f>
        <v>15848.05</v>
      </c>
      <c r="D18" s="16">
        <f>ROUND(G15*$D$8*(B16-B15)/365+G17*$D$8*(B17-B16)/365,2)</f>
        <v>4685.55</v>
      </c>
      <c r="E18" s="16">
        <f>ROUND(G17*$D$9,2)</f>
        <v>11162.5</v>
      </c>
      <c r="F18" s="16">
        <f>0</f>
        <v>0</v>
      </c>
      <c r="G18" s="16">
        <f>G17-E18</f>
        <v>212087.5</v>
      </c>
      <c r="H18" s="2">
        <f>A18</f>
        <v>2</v>
      </c>
      <c r="I18" s="2">
        <f>B18-B16</f>
        <v>31</v>
      </c>
      <c r="J18" s="2">
        <f>0</f>
        <v>0</v>
      </c>
      <c r="K18" s="2">
        <f>(B18-$B$14)/$K$6</f>
        <v>2.5806451612903225</v>
      </c>
      <c r="L18" s="2">
        <f>INT(K18)</f>
        <v>2</v>
      </c>
      <c r="M18" s="3">
        <f>$F$11+31*L18</f>
        <v>43253</v>
      </c>
      <c r="N18" s="2">
        <f>K18-L18</f>
        <v>0.58064516129032251</v>
      </c>
      <c r="O18" s="2"/>
      <c r="P18" s="9">
        <f t="shared" ref="P18" si="0">1+N18*$K$8</f>
        <v>1.0116363791250944</v>
      </c>
      <c r="Q18" s="2">
        <f t="shared" ref="Q18" si="1">(1+$K$8)^L18</f>
        <v>1.0404824802941408</v>
      </c>
      <c r="R18" s="15">
        <f t="shared" ref="R18" si="2">C18/P18/Q18</f>
        <v>15056.243238469415</v>
      </c>
    </row>
    <row r="19" spans="1:18" x14ac:dyDescent="0.25">
      <c r="A19" s="2"/>
      <c r="B19" s="18">
        <f t="shared" ref="B19" si="3">DATE(YEAR(B17),MONTH(B17)+2,1)-1</f>
        <v>43281</v>
      </c>
      <c r="C19" s="16">
        <f>0</f>
        <v>0</v>
      </c>
      <c r="D19" s="16">
        <f>0</f>
        <v>0</v>
      </c>
      <c r="E19" s="16">
        <f>0</f>
        <v>0</v>
      </c>
      <c r="F19" s="16">
        <f>0</f>
        <v>0</v>
      </c>
      <c r="G19" s="16">
        <f>G18-E19</f>
        <v>212087.5</v>
      </c>
      <c r="H19" s="2"/>
      <c r="I19" s="2"/>
      <c r="J19" s="2"/>
      <c r="K19" s="2"/>
      <c r="L19" s="2"/>
      <c r="M19" s="2"/>
      <c r="N19" s="2"/>
      <c r="O19" s="2">
        <f>O17+2</f>
        <v>4</v>
      </c>
      <c r="P19" s="9"/>
      <c r="Q19" s="2"/>
      <c r="R19" s="15"/>
    </row>
    <row r="20" spans="1:18" x14ac:dyDescent="0.25">
      <c r="A20" s="2">
        <v>3</v>
      </c>
      <c r="B20" s="3">
        <f t="shared" ref="B20" si="4">EDATE(B18,1)</f>
        <v>43301</v>
      </c>
      <c r="C20" s="16">
        <f>D20+E20</f>
        <v>14916.77</v>
      </c>
      <c r="D20" s="16">
        <f>ROUND(G17*$D$8*(B18-B17)/365+G19*$D$8*(B19-B18)/365,2)</f>
        <v>4312.3900000000003</v>
      </c>
      <c r="E20" s="16">
        <f>ROUND(G19*$D$9,2)</f>
        <v>10604.38</v>
      </c>
      <c r="F20" s="16">
        <f>0</f>
        <v>0</v>
      </c>
      <c r="G20" s="16">
        <f>G19-E20</f>
        <v>201483.12</v>
      </c>
      <c r="H20" s="2">
        <f t="shared" ref="H20:H51" si="5">A20</f>
        <v>3</v>
      </c>
      <c r="I20" s="2">
        <f t="shared" ref="I20" si="6">B20-B18</f>
        <v>30</v>
      </c>
      <c r="J20" s="2">
        <f>0</f>
        <v>0</v>
      </c>
      <c r="K20" s="2">
        <f t="shared" ref="K20" si="7">(B20-$B$14)/$K$6</f>
        <v>3.5483870967741935</v>
      </c>
      <c r="L20" s="2">
        <f t="shared" ref="L20" si="8">INT(K20)</f>
        <v>3</v>
      </c>
      <c r="M20" s="3">
        <f t="shared" ref="M20" si="9">$F$11+31*L20</f>
        <v>43284</v>
      </c>
      <c r="N20" s="2">
        <f t="shared" ref="N20" si="10">K20-L20</f>
        <v>0.54838709677419351</v>
      </c>
      <c r="O20" s="2"/>
      <c r="P20" s="9">
        <f t="shared" ref="P20" si="11">1+N20*$K$8</f>
        <v>1.0109899136181446</v>
      </c>
      <c r="Q20" s="2">
        <f t="shared" ref="Q20" si="12">(1+$K$8)^L20</f>
        <v>1.061334197351105</v>
      </c>
      <c r="R20" s="15">
        <f t="shared" ref="R20" si="13">C20/P20/Q20</f>
        <v>13901.952899745633</v>
      </c>
    </row>
    <row r="21" spans="1:18" x14ac:dyDescent="0.25">
      <c r="A21" s="2"/>
      <c r="B21" s="18">
        <f t="shared" ref="B21" si="14">DATE(YEAR(B19),MONTH(B19)+2,1)-1</f>
        <v>43312</v>
      </c>
      <c r="C21" s="16">
        <f>0</f>
        <v>0</v>
      </c>
      <c r="D21" s="16">
        <f>0</f>
        <v>0</v>
      </c>
      <c r="E21" s="16">
        <f>0</f>
        <v>0</v>
      </c>
      <c r="F21" s="16">
        <f>0</f>
        <v>0</v>
      </c>
      <c r="G21" s="16">
        <f t="shared" ref="G21:G84" si="15">G20-E21</f>
        <v>201483.12</v>
      </c>
      <c r="H21" s="2"/>
      <c r="I21" s="2"/>
      <c r="J21" s="2"/>
      <c r="K21" s="2"/>
      <c r="L21" s="2"/>
      <c r="M21" s="2"/>
      <c r="N21" s="2"/>
      <c r="O21" s="2">
        <f t="shared" ref="O21" si="16">O19+2</f>
        <v>6</v>
      </c>
      <c r="P21" s="9"/>
      <c r="Q21" s="2"/>
      <c r="R21" s="15"/>
    </row>
    <row r="22" spans="1:18" x14ac:dyDescent="0.25">
      <c r="A22" s="2">
        <v>4</v>
      </c>
      <c r="B22" s="3">
        <f t="shared" ref="B22" si="17">EDATE(B20,1)</f>
        <v>43332</v>
      </c>
      <c r="C22" s="16">
        <f t="shared" ref="C22" si="18">D22+E22</f>
        <v>14302.869999999999</v>
      </c>
      <c r="D22" s="16">
        <f t="shared" ref="D22" si="19">ROUND(G19*$D$8*(B20-B19)/365+G21*$D$8*(B21-B20)/365,2)</f>
        <v>4228.71</v>
      </c>
      <c r="E22" s="16">
        <f t="shared" ref="E22" si="20">ROUND(G21*$D$9,2)</f>
        <v>10074.16</v>
      </c>
      <c r="F22" s="16">
        <f>0</f>
        <v>0</v>
      </c>
      <c r="G22" s="16">
        <f t="shared" si="15"/>
        <v>191408.96</v>
      </c>
      <c r="H22" s="2">
        <f t="shared" ref="H22:H53" si="21">A22</f>
        <v>4</v>
      </c>
      <c r="I22" s="2">
        <f t="shared" ref="I22" si="22">B22-B20</f>
        <v>31</v>
      </c>
      <c r="J22" s="2">
        <f>0</f>
        <v>0</v>
      </c>
      <c r="K22" s="2">
        <f t="shared" ref="K22" si="23">(B22-$B$14)/$K$6</f>
        <v>4.5483870967741939</v>
      </c>
      <c r="L22" s="2">
        <f t="shared" ref="L22" si="24">INT(K22)</f>
        <v>4</v>
      </c>
      <c r="M22" s="3">
        <f t="shared" ref="M22" si="25">$F$11+31*L22</f>
        <v>43315</v>
      </c>
      <c r="N22" s="2">
        <f t="shared" ref="N22" si="26">K22-L22</f>
        <v>0.54838709677419395</v>
      </c>
      <c r="O22" s="2"/>
      <c r="P22" s="9">
        <f t="shared" ref="P22" si="27">1+N22*$K$8</f>
        <v>1.0109899136181446</v>
      </c>
      <c r="Q22" s="2">
        <f t="shared" ref="Q22" si="28">(1+$K$8)^L22</f>
        <v>1.0826037917990472</v>
      </c>
      <c r="R22" s="15">
        <f t="shared" ref="R22" si="29">C22/P22/Q22</f>
        <v>13067.930759030838</v>
      </c>
    </row>
    <row r="23" spans="1:18" x14ac:dyDescent="0.25">
      <c r="A23" s="2"/>
      <c r="B23" s="18">
        <f t="shared" ref="B23" si="30">DATE(YEAR(B21),MONTH(B21)+2,1)-1</f>
        <v>43343</v>
      </c>
      <c r="C23" s="16">
        <f>0</f>
        <v>0</v>
      </c>
      <c r="D23" s="16">
        <f>0</f>
        <v>0</v>
      </c>
      <c r="E23" s="16">
        <f>0</f>
        <v>0</v>
      </c>
      <c r="F23" s="16">
        <f>0</f>
        <v>0</v>
      </c>
      <c r="G23" s="16">
        <f t="shared" si="15"/>
        <v>191408.96</v>
      </c>
      <c r="H23" s="2"/>
      <c r="I23" s="2"/>
      <c r="J23" s="2"/>
      <c r="K23" s="2"/>
      <c r="L23" s="2"/>
      <c r="M23" s="2"/>
      <c r="N23" s="2"/>
      <c r="O23" s="2">
        <f t="shared" ref="O23" si="31">O21+2</f>
        <v>8</v>
      </c>
      <c r="P23" s="9"/>
      <c r="Q23" s="2"/>
      <c r="R23" s="15"/>
    </row>
    <row r="24" spans="1:18" x14ac:dyDescent="0.25">
      <c r="A24" s="2">
        <v>5</v>
      </c>
      <c r="B24" s="3">
        <f t="shared" ref="B24" si="32">EDATE(B22,1)</f>
        <v>43363</v>
      </c>
      <c r="C24" s="16">
        <f t="shared" ref="C24" si="33">D24+E24</f>
        <v>13587.720000000001</v>
      </c>
      <c r="D24" s="16">
        <f t="shared" ref="D24" si="34">ROUND(G21*$D$8*(B22-B21)/365+G23*$D$8*(B23-B22)/365,2)</f>
        <v>4017.27</v>
      </c>
      <c r="E24" s="16">
        <f t="shared" ref="E24" si="35">ROUND(G23*$D$9,2)</f>
        <v>9570.4500000000007</v>
      </c>
      <c r="F24" s="16">
        <f>0</f>
        <v>0</v>
      </c>
      <c r="G24" s="16">
        <f t="shared" si="15"/>
        <v>181838.50999999998</v>
      </c>
      <c r="H24" s="2">
        <f t="shared" ref="H24:H55" si="36">A24</f>
        <v>5</v>
      </c>
      <c r="I24" s="2">
        <f t="shared" ref="I24" si="37">B24-B22</f>
        <v>31</v>
      </c>
      <c r="J24" s="2">
        <f>0</f>
        <v>0</v>
      </c>
      <c r="K24" s="2">
        <f t="shared" ref="K24" si="38">(B24-$B$14)/$K$6</f>
        <v>5.5483870967741939</v>
      </c>
      <c r="L24" s="2">
        <f t="shared" ref="L24" si="39">INT(K24)</f>
        <v>5</v>
      </c>
      <c r="M24" s="3">
        <f t="shared" ref="M24" si="40">$F$11+31*L24</f>
        <v>43346</v>
      </c>
      <c r="N24" s="2">
        <f t="shared" ref="N24" si="41">K24-L24</f>
        <v>0.54838709677419395</v>
      </c>
      <c r="O24" s="2"/>
      <c r="P24" s="9">
        <f t="shared" ref="P24" si="42">1+N24*$K$8</f>
        <v>1.0109899136181446</v>
      </c>
      <c r="Q24" s="2">
        <f t="shared" ref="Q24" si="43">(1+$K$8)^L24</f>
        <v>1.104299638080869</v>
      </c>
      <c r="R24" s="15">
        <f t="shared" ref="R24" si="44">C24/P24/Q24</f>
        <v>12170.623740468136</v>
      </c>
    </row>
    <row r="25" spans="1:18" x14ac:dyDescent="0.25">
      <c r="A25" s="2"/>
      <c r="B25" s="18">
        <f t="shared" ref="B25" si="45">DATE(YEAR(B23),MONTH(B23)+2,1)-1</f>
        <v>43373</v>
      </c>
      <c r="C25" s="16">
        <f>0</f>
        <v>0</v>
      </c>
      <c r="D25" s="16">
        <f>0</f>
        <v>0</v>
      </c>
      <c r="E25" s="16">
        <f>0</f>
        <v>0</v>
      </c>
      <c r="F25" s="16">
        <f>0</f>
        <v>0</v>
      </c>
      <c r="G25" s="16">
        <f t="shared" si="15"/>
        <v>181838.50999999998</v>
      </c>
      <c r="H25" s="2"/>
      <c r="I25" s="2"/>
      <c r="J25" s="2"/>
      <c r="K25" s="2"/>
      <c r="L25" s="2"/>
      <c r="M25" s="2"/>
      <c r="N25" s="2"/>
      <c r="O25" s="2">
        <f t="shared" ref="O25" si="46">O23+2</f>
        <v>10</v>
      </c>
      <c r="P25" s="9"/>
      <c r="Q25" s="2"/>
      <c r="R25" s="15"/>
    </row>
    <row r="26" spans="1:18" x14ac:dyDescent="0.25">
      <c r="A26" s="2">
        <v>6</v>
      </c>
      <c r="B26" s="3">
        <f t="shared" ref="B26" si="47">EDATE(B24,1)</f>
        <v>43393</v>
      </c>
      <c r="C26" s="16">
        <f t="shared" ref="C26" si="48">D26+E26</f>
        <v>12789.27</v>
      </c>
      <c r="D26" s="16">
        <f t="shared" ref="D26" si="49">ROUND(G23*$D$8*(B24-B23)/365+G25*$D$8*(B25-B24)/365,2)</f>
        <v>3697.34</v>
      </c>
      <c r="E26" s="16">
        <f t="shared" ref="E26" si="50">ROUND(G25*$D$9,2)</f>
        <v>9091.93</v>
      </c>
      <c r="F26" s="16">
        <f>0</f>
        <v>0</v>
      </c>
      <c r="G26" s="16">
        <f t="shared" si="15"/>
        <v>172746.58</v>
      </c>
      <c r="H26" s="2">
        <f t="shared" ref="H26:H57" si="51">A26</f>
        <v>6</v>
      </c>
      <c r="I26" s="2">
        <f t="shared" ref="I26" si="52">B26-B24</f>
        <v>30</v>
      </c>
      <c r="J26" s="2">
        <f>0</f>
        <v>0</v>
      </c>
      <c r="K26" s="2">
        <f t="shared" ref="K26" si="53">(B26-$B$14)/$K$6</f>
        <v>6.5161290322580649</v>
      </c>
      <c r="L26" s="2">
        <f t="shared" ref="L26" si="54">INT(K26)</f>
        <v>6</v>
      </c>
      <c r="M26" s="3">
        <f t="shared" ref="M26" si="55">$F$11+31*L26</f>
        <v>43377</v>
      </c>
      <c r="N26" s="2">
        <f t="shared" ref="N26" si="56">K26-L26</f>
        <v>0.51612903225806495</v>
      </c>
      <c r="O26" s="2"/>
      <c r="P26" s="9">
        <f t="shared" ref="P26" si="57">1+N26*$K$8</f>
        <v>1.010343448111195</v>
      </c>
      <c r="Q26" s="2">
        <f t="shared" ref="Q26" si="58">(1+$K$8)^L26</f>
        <v>1.1264302784669142</v>
      </c>
      <c r="R26" s="15">
        <f t="shared" ref="R26" si="59">C26/P26/Q26</f>
        <v>11237.57001925027</v>
      </c>
    </row>
    <row r="27" spans="1:18" x14ac:dyDescent="0.25">
      <c r="A27" s="2"/>
      <c r="B27" s="18">
        <f t="shared" ref="B27" si="60">DATE(YEAR(B25),MONTH(B25)+2,1)-1</f>
        <v>43404</v>
      </c>
      <c r="C27" s="16">
        <f>0</f>
        <v>0</v>
      </c>
      <c r="D27" s="16">
        <f>0</f>
        <v>0</v>
      </c>
      <c r="E27" s="16">
        <f>0</f>
        <v>0</v>
      </c>
      <c r="F27" s="16">
        <f>0</f>
        <v>0</v>
      </c>
      <c r="G27" s="16">
        <f t="shared" si="15"/>
        <v>172746.58</v>
      </c>
      <c r="H27" s="2"/>
      <c r="I27" s="2"/>
      <c r="J27" s="2"/>
      <c r="K27" s="2"/>
      <c r="L27" s="2"/>
      <c r="M27" s="2"/>
      <c r="N27" s="2"/>
      <c r="O27" s="2">
        <f t="shared" ref="O27" si="61">O25+2</f>
        <v>12</v>
      </c>
      <c r="P27" s="9"/>
      <c r="Q27" s="2"/>
      <c r="R27" s="15"/>
    </row>
    <row r="28" spans="1:18" x14ac:dyDescent="0.25">
      <c r="A28" s="2">
        <v>7</v>
      </c>
      <c r="B28" s="3">
        <f t="shared" ref="B28" si="62">EDATE(B26,1)</f>
        <v>43424</v>
      </c>
      <c r="C28" s="16">
        <f t="shared" ref="C28" si="63">D28+E28</f>
        <v>12262.92</v>
      </c>
      <c r="D28" s="16">
        <f t="shared" ref="D28" si="64">ROUND(G25*$D$8*(B26-B25)/365+G27*$D$8*(B27-B26)/365,2)</f>
        <v>3625.59</v>
      </c>
      <c r="E28" s="16">
        <f t="shared" ref="E28" si="65">ROUND(G27*$D$9,2)</f>
        <v>8637.33</v>
      </c>
      <c r="F28" s="16">
        <f>0</f>
        <v>0</v>
      </c>
      <c r="G28" s="16">
        <f t="shared" si="15"/>
        <v>164109.25</v>
      </c>
      <c r="H28" s="2">
        <f t="shared" ref="H28:H59" si="66">A28</f>
        <v>7</v>
      </c>
      <c r="I28" s="2">
        <f t="shared" ref="I28" si="67">B28-B26</f>
        <v>31</v>
      </c>
      <c r="J28" s="2">
        <f>0</f>
        <v>0</v>
      </c>
      <c r="K28" s="2">
        <f t="shared" ref="K28" si="68">(B28-$B$14)/$K$6</f>
        <v>7.5161290322580649</v>
      </c>
      <c r="L28" s="2">
        <f t="shared" ref="L28" si="69">INT(K28)</f>
        <v>7</v>
      </c>
      <c r="M28" s="3">
        <f t="shared" ref="M28" si="70">$F$11+31*L28</f>
        <v>43408</v>
      </c>
      <c r="N28" s="2">
        <f t="shared" ref="N28" si="71">K28-L28</f>
        <v>0.51612903225806495</v>
      </c>
      <c r="O28" s="2"/>
      <c r="P28" s="9">
        <f t="shared" ref="P28" si="72">1+N28*$K$8</f>
        <v>1.010343448111195</v>
      </c>
      <c r="Q28" s="2">
        <f t="shared" ref="Q28" si="73">(1+$K$8)^L28</f>
        <v>1.1490044264183046</v>
      </c>
      <c r="R28" s="15">
        <f t="shared" ref="R28" si="74">C28/P28/Q28</f>
        <v>10563.386341131882</v>
      </c>
    </row>
    <row r="29" spans="1:18" x14ac:dyDescent="0.25">
      <c r="A29" s="2"/>
      <c r="B29" s="18">
        <f t="shared" ref="B29" si="75">DATE(YEAR(B27),MONTH(B27)+2,1)-1</f>
        <v>43434</v>
      </c>
      <c r="C29" s="16">
        <f>0</f>
        <v>0</v>
      </c>
      <c r="D29" s="16">
        <f>0</f>
        <v>0</v>
      </c>
      <c r="E29" s="16">
        <f>0</f>
        <v>0</v>
      </c>
      <c r="F29" s="16">
        <f>0</f>
        <v>0</v>
      </c>
      <c r="G29" s="16">
        <f t="shared" si="15"/>
        <v>164109.25</v>
      </c>
      <c r="H29" s="2"/>
      <c r="I29" s="2"/>
      <c r="J29" s="2"/>
      <c r="K29" s="2"/>
      <c r="L29" s="2"/>
      <c r="M29" s="2"/>
      <c r="N29" s="2"/>
      <c r="O29" s="2">
        <f t="shared" ref="O29" si="76">O27+2</f>
        <v>14</v>
      </c>
      <c r="P29" s="9"/>
      <c r="Q29" s="2"/>
      <c r="R29" s="15"/>
    </row>
    <row r="30" spans="1:18" x14ac:dyDescent="0.25">
      <c r="A30" s="2">
        <v>8</v>
      </c>
      <c r="B30" s="3">
        <f t="shared" ref="B30" si="77">EDATE(B28,1)</f>
        <v>43454</v>
      </c>
      <c r="C30" s="16">
        <f t="shared" ref="C30" si="78">D30+E30</f>
        <v>11542.31</v>
      </c>
      <c r="D30" s="16">
        <f t="shared" ref="D30" si="79">ROUND(G27*$D$8*(B28-B27)/365+G29*$D$8*(B29-B28)/365,2)</f>
        <v>3336.85</v>
      </c>
      <c r="E30" s="16">
        <f t="shared" ref="E30" si="80">ROUND(G29*$D$9,2)</f>
        <v>8205.4599999999991</v>
      </c>
      <c r="F30" s="16">
        <f>0</f>
        <v>0</v>
      </c>
      <c r="G30" s="16">
        <f t="shared" si="15"/>
        <v>155903.79</v>
      </c>
      <c r="H30" s="2">
        <f t="shared" ref="H30:H61" si="81">A30</f>
        <v>8</v>
      </c>
      <c r="I30" s="2">
        <f t="shared" ref="I30" si="82">B30-B28</f>
        <v>30</v>
      </c>
      <c r="J30" s="2">
        <f>0</f>
        <v>0</v>
      </c>
      <c r="K30" s="2">
        <f t="shared" ref="K30" si="83">(B30-$B$14)/$K$6</f>
        <v>8.4838709677419359</v>
      </c>
      <c r="L30" s="2">
        <f t="shared" ref="L30" si="84">INT(K30)</f>
        <v>8</v>
      </c>
      <c r="M30" s="3">
        <f t="shared" ref="M30" si="85">$F$11+31*L30</f>
        <v>43439</v>
      </c>
      <c r="N30" s="2">
        <f t="shared" ref="N30" si="86">K30-L30</f>
        <v>0.48387096774193594</v>
      </c>
      <c r="O30" s="2"/>
      <c r="P30" s="9">
        <f t="shared" ref="P30" si="87">1+N30*$K$8</f>
        <v>1.0096969826042452</v>
      </c>
      <c r="Q30" s="2">
        <f t="shared" ref="Q30" si="88">(1+$K$8)^L30</f>
        <v>1.1720309700176748</v>
      </c>
      <c r="R30" s="15">
        <f t="shared" ref="R30" si="89">C30/P30/Q30</f>
        <v>9753.5471588171149</v>
      </c>
    </row>
    <row r="31" spans="1:18" x14ac:dyDescent="0.25">
      <c r="A31" s="2"/>
      <c r="B31" s="18">
        <f t="shared" ref="B31" si="90">DATE(YEAR(B29),MONTH(B29)+2,1)-1</f>
        <v>43465</v>
      </c>
      <c r="C31" s="16">
        <f>0</f>
        <v>0</v>
      </c>
      <c r="D31" s="16">
        <f>0</f>
        <v>0</v>
      </c>
      <c r="E31" s="16">
        <f>0</f>
        <v>0</v>
      </c>
      <c r="F31" s="16">
        <f>0</f>
        <v>0</v>
      </c>
      <c r="G31" s="16">
        <f t="shared" si="15"/>
        <v>155903.79</v>
      </c>
      <c r="H31" s="2"/>
      <c r="I31" s="2"/>
      <c r="J31" s="2"/>
      <c r="K31" s="2"/>
      <c r="L31" s="2"/>
      <c r="M31" s="2"/>
      <c r="N31" s="2"/>
      <c r="O31" s="2">
        <f t="shared" ref="O31" si="91">O29+2</f>
        <v>16</v>
      </c>
      <c r="P31" s="9"/>
      <c r="Q31" s="2"/>
      <c r="R31" s="15"/>
    </row>
    <row r="32" spans="1:18" x14ac:dyDescent="0.25">
      <c r="A32" s="2">
        <v>9</v>
      </c>
      <c r="B32" s="3">
        <f t="shared" ref="B32" si="92">EDATE(B30,1)</f>
        <v>43485</v>
      </c>
      <c r="C32" s="16">
        <f t="shared" ref="C32" si="93">D32+E32</f>
        <v>11067.279999999999</v>
      </c>
      <c r="D32" s="16">
        <f t="shared" ref="D32" si="94">ROUND(G29*$D$8*(B30-B29)/365+G31*$D$8*(B31-B30)/365,2)</f>
        <v>3272.09</v>
      </c>
      <c r="E32" s="16">
        <f t="shared" ref="E32" si="95">ROUND(G31*$D$9,2)</f>
        <v>7795.19</v>
      </c>
      <c r="F32" s="16">
        <f>0</f>
        <v>0</v>
      </c>
      <c r="G32" s="16">
        <f t="shared" si="15"/>
        <v>148108.6</v>
      </c>
      <c r="H32" s="2">
        <f t="shared" ref="H32:H63" si="96">A32</f>
        <v>9</v>
      </c>
      <c r="I32" s="2">
        <f t="shared" ref="I32" si="97">B32-B30</f>
        <v>31</v>
      </c>
      <c r="J32" s="2">
        <f>0</f>
        <v>0</v>
      </c>
      <c r="K32" s="2">
        <f t="shared" ref="K32" si="98">(B32-$B$14)/$K$6</f>
        <v>9.4838709677419359</v>
      </c>
      <c r="L32" s="2">
        <f t="shared" ref="L32" si="99">INT(K32)</f>
        <v>9</v>
      </c>
      <c r="M32" s="3">
        <f t="shared" ref="M32" si="100">$F$11+31*L32</f>
        <v>43470</v>
      </c>
      <c r="N32" s="2">
        <f t="shared" ref="N32" si="101">K32-L32</f>
        <v>0.48387096774193594</v>
      </c>
      <c r="O32" s="2"/>
      <c r="P32" s="9">
        <f t="shared" ref="P32" si="102">1+N32*$K$8</f>
        <v>1.0096969826042452</v>
      </c>
      <c r="Q32" s="2">
        <f t="shared" ref="Q32" si="103">(1+$K$8)^L32</f>
        <v>1.1955189754686641</v>
      </c>
      <c r="R32" s="15">
        <f t="shared" ref="R32" si="104">C32/P32/Q32</f>
        <v>9168.39605345782</v>
      </c>
    </row>
    <row r="33" spans="1:18" x14ac:dyDescent="0.25">
      <c r="A33" s="2"/>
      <c r="B33" s="18">
        <f t="shared" ref="B33" si="105">DATE(YEAR(B31),MONTH(B31)+2,1)-1</f>
        <v>43496</v>
      </c>
      <c r="C33" s="16">
        <f>0</f>
        <v>0</v>
      </c>
      <c r="D33" s="16">
        <f>0</f>
        <v>0</v>
      </c>
      <c r="E33" s="16">
        <f>0</f>
        <v>0</v>
      </c>
      <c r="F33" s="16">
        <f>0</f>
        <v>0</v>
      </c>
      <c r="G33" s="16">
        <f t="shared" si="15"/>
        <v>148108.6</v>
      </c>
      <c r="H33" s="2"/>
      <c r="I33" s="2"/>
      <c r="J33" s="2"/>
      <c r="K33" s="2"/>
      <c r="L33" s="2"/>
      <c r="M33" s="2"/>
      <c r="N33" s="2"/>
      <c r="O33" s="2">
        <f t="shared" ref="O33" si="106">O31+2</f>
        <v>18</v>
      </c>
      <c r="P33" s="9"/>
      <c r="Q33" s="2"/>
      <c r="R33" s="15"/>
    </row>
    <row r="34" spans="1:18" x14ac:dyDescent="0.25">
      <c r="A34" s="2">
        <v>10</v>
      </c>
      <c r="B34" s="3">
        <f t="shared" ref="B34" si="107">EDATE(B32,1)</f>
        <v>43516</v>
      </c>
      <c r="C34" s="16">
        <f t="shared" ref="C34" si="108">D34+E34</f>
        <v>10513.92</v>
      </c>
      <c r="D34" s="16">
        <f t="shared" ref="D34" si="109">ROUND(G31*$D$8*(B32-B31)/365+G33*$D$8*(B33-B32)/365,2)</f>
        <v>3108.49</v>
      </c>
      <c r="E34" s="16">
        <f t="shared" ref="E34" si="110">ROUND(G33*$D$9,2)</f>
        <v>7405.43</v>
      </c>
      <c r="F34" s="16">
        <f>0</f>
        <v>0</v>
      </c>
      <c r="G34" s="16">
        <f t="shared" si="15"/>
        <v>140703.17000000001</v>
      </c>
      <c r="H34" s="2">
        <f t="shared" ref="H34:H65" si="111">A34</f>
        <v>10</v>
      </c>
      <c r="I34" s="2">
        <f t="shared" ref="I34" si="112">B34-B32</f>
        <v>31</v>
      </c>
      <c r="J34" s="2">
        <f>0</f>
        <v>0</v>
      </c>
      <c r="K34" s="2">
        <f t="shared" ref="K34" si="113">(B34-$B$14)/$K$6</f>
        <v>10.483870967741936</v>
      </c>
      <c r="L34" s="2">
        <f t="shared" ref="L34" si="114">INT(K34)</f>
        <v>10</v>
      </c>
      <c r="M34" s="3">
        <f t="shared" ref="M34" si="115">$F$11+31*L34</f>
        <v>43501</v>
      </c>
      <c r="N34" s="2">
        <f t="shared" ref="N34" si="116">K34-L34</f>
        <v>0.48387096774193594</v>
      </c>
      <c r="O34" s="2"/>
      <c r="P34" s="9">
        <f t="shared" ref="P34" si="117">1+N34*$K$8</f>
        <v>1.0096969826042452</v>
      </c>
      <c r="Q34" s="2">
        <f t="shared" ref="Q34" si="118">(1+$K$8)^L34</f>
        <v>1.219477690665538</v>
      </c>
      <c r="R34" s="15">
        <f t="shared" ref="R34" si="119">C34/P34/Q34</f>
        <v>8538.8571886021509</v>
      </c>
    </row>
    <row r="35" spans="1:18" x14ac:dyDescent="0.25">
      <c r="A35" s="2"/>
      <c r="B35" s="18">
        <f t="shared" ref="B35" si="120">DATE(YEAR(B33),MONTH(B33)+2,1)-1</f>
        <v>43524</v>
      </c>
      <c r="C35" s="16">
        <f>0</f>
        <v>0</v>
      </c>
      <c r="D35" s="16">
        <f>0</f>
        <v>0</v>
      </c>
      <c r="E35" s="16">
        <f>0</f>
        <v>0</v>
      </c>
      <c r="F35" s="16">
        <f>0</f>
        <v>0</v>
      </c>
      <c r="G35" s="16">
        <f t="shared" si="15"/>
        <v>140703.17000000001</v>
      </c>
      <c r="H35" s="2"/>
      <c r="I35" s="2"/>
      <c r="J35" s="2"/>
      <c r="K35" s="2"/>
      <c r="L35" s="2"/>
      <c r="M35" s="2"/>
      <c r="N35" s="2"/>
      <c r="O35" s="2">
        <f t="shared" ref="O35" si="121">O33+2</f>
        <v>20</v>
      </c>
      <c r="P35" s="9"/>
      <c r="Q35" s="2"/>
      <c r="R35" s="15"/>
    </row>
    <row r="36" spans="1:18" x14ac:dyDescent="0.25">
      <c r="A36" s="2">
        <v>11</v>
      </c>
      <c r="B36" s="3">
        <f t="shared" ref="B36" si="122">EDATE(B34,1)</f>
        <v>43544</v>
      </c>
      <c r="C36" s="16">
        <f t="shared" ref="C36" si="123">D36+E36</f>
        <v>9711.83</v>
      </c>
      <c r="D36" s="16">
        <f t="shared" ref="D36" si="124">ROUND(G33*$D$8*(B34-B33)/365+G35*$D$8*(B35-B34)/365,2)</f>
        <v>2676.67</v>
      </c>
      <c r="E36" s="16">
        <f t="shared" ref="E36" si="125">ROUND(G35*$D$9,2)</f>
        <v>7035.16</v>
      </c>
      <c r="F36" s="16">
        <f>0</f>
        <v>0</v>
      </c>
      <c r="G36" s="16">
        <f t="shared" si="15"/>
        <v>133668.01</v>
      </c>
      <c r="H36" s="2">
        <f t="shared" ref="H36:H67" si="126">A36</f>
        <v>11</v>
      </c>
      <c r="I36" s="2">
        <f t="shared" ref="I36" si="127">B36-B34</f>
        <v>28</v>
      </c>
      <c r="J36" s="2">
        <f>0</f>
        <v>0</v>
      </c>
      <c r="K36" s="2">
        <f t="shared" ref="K36" si="128">(B36-$B$14)/$K$6</f>
        <v>11.387096774193548</v>
      </c>
      <c r="L36" s="2">
        <f t="shared" ref="L36" si="129">INT(K36)</f>
        <v>11</v>
      </c>
      <c r="M36" s="3">
        <f t="shared" ref="M36" si="130">$F$11+31*L36</f>
        <v>43532</v>
      </c>
      <c r="N36" s="2">
        <f t="shared" ref="N36" si="131">K36-L36</f>
        <v>0.38709677419354804</v>
      </c>
      <c r="O36" s="2"/>
      <c r="P36" s="9">
        <f t="shared" ref="P36" si="132">1+N36*$K$8</f>
        <v>1.0077575860833963</v>
      </c>
      <c r="Q36" s="2">
        <f t="shared" ref="Q36" si="133">(1+$K$8)^L36</f>
        <v>1.2439165488343458</v>
      </c>
      <c r="R36" s="15">
        <f t="shared" ref="R36" si="134">C36/P36/Q36</f>
        <v>7747.360232480285</v>
      </c>
    </row>
    <row r="37" spans="1:18" x14ac:dyDescent="0.25">
      <c r="A37" s="2"/>
      <c r="B37" s="18">
        <f t="shared" ref="B37" si="135">DATE(YEAR(B35),MONTH(B35)+2,1)-1</f>
        <v>43555</v>
      </c>
      <c r="C37" s="16">
        <f>0</f>
        <v>0</v>
      </c>
      <c r="D37" s="16">
        <f>0</f>
        <v>0</v>
      </c>
      <c r="E37" s="16">
        <f>0</f>
        <v>0</v>
      </c>
      <c r="F37" s="16">
        <f>0</f>
        <v>0</v>
      </c>
      <c r="G37" s="16">
        <f t="shared" si="15"/>
        <v>133668.01</v>
      </c>
      <c r="H37" s="2"/>
      <c r="I37" s="2"/>
      <c r="J37" s="2"/>
      <c r="K37" s="2"/>
      <c r="L37" s="2"/>
      <c r="M37" s="2"/>
      <c r="N37" s="2"/>
      <c r="O37" s="2">
        <f t="shared" ref="O37" si="136">O35+2</f>
        <v>22</v>
      </c>
      <c r="P37" s="9"/>
      <c r="Q37" s="2"/>
      <c r="R37" s="15"/>
    </row>
    <row r="38" spans="1:18" x14ac:dyDescent="0.25">
      <c r="A38" s="2">
        <v>12</v>
      </c>
      <c r="B38" s="3">
        <f t="shared" ref="B38" si="137">EDATE(B36,1)</f>
        <v>43575</v>
      </c>
      <c r="C38" s="16">
        <f t="shared" ref="C38" si="138">D38+E38</f>
        <v>9488.81</v>
      </c>
      <c r="D38" s="16">
        <f t="shared" ref="D38" si="139">ROUND(G35*$D$8*(B36-B35)/365+G37*$D$8*(B37-B36)/365,2)</f>
        <v>2805.41</v>
      </c>
      <c r="E38" s="16">
        <f t="shared" ref="E38" si="140">ROUND(G37*$D$9,2)</f>
        <v>6683.4</v>
      </c>
      <c r="F38" s="16">
        <f>0</f>
        <v>0</v>
      </c>
      <c r="G38" s="16">
        <f t="shared" si="15"/>
        <v>126984.61000000002</v>
      </c>
      <c r="H38" s="2">
        <f t="shared" ref="H38:H69" si="141">A38</f>
        <v>12</v>
      </c>
      <c r="I38" s="2">
        <f t="shared" ref="I38" si="142">B38-B36</f>
        <v>31</v>
      </c>
      <c r="J38" s="2">
        <f>0</f>
        <v>0</v>
      </c>
      <c r="K38" s="2">
        <f t="shared" ref="K38" si="143">(B38-$B$14)/$K$6</f>
        <v>12.387096774193548</v>
      </c>
      <c r="L38" s="2">
        <f t="shared" ref="L38" si="144">INT(K38)</f>
        <v>12</v>
      </c>
      <c r="M38" s="3">
        <f t="shared" ref="M38" si="145">$F$11+31*L38</f>
        <v>43563</v>
      </c>
      <c r="N38" s="2">
        <f t="shared" ref="N38" si="146">K38-L38</f>
        <v>0.38709677419354804</v>
      </c>
      <c r="O38" s="2"/>
      <c r="P38" s="9">
        <f t="shared" ref="P38" si="147">1+N38*$K$8</f>
        <v>1.0077575860833963</v>
      </c>
      <c r="Q38" s="2">
        <f t="shared" ref="Q38" si="148">(1+$K$8)^L38</f>
        <v>1.2688451722470502</v>
      </c>
      <c r="R38" s="15">
        <f t="shared" ref="R38" si="149">C38/P38/Q38</f>
        <v>7420.7370510600895</v>
      </c>
    </row>
    <row r="39" spans="1:18" x14ac:dyDescent="0.25">
      <c r="A39" s="2"/>
      <c r="B39" s="18">
        <f t="shared" ref="B39" si="150">DATE(YEAR(B37),MONTH(B37)+2,1)-1</f>
        <v>43585</v>
      </c>
      <c r="C39" s="16">
        <f>0</f>
        <v>0</v>
      </c>
      <c r="D39" s="16">
        <f>0</f>
        <v>0</v>
      </c>
      <c r="E39" s="16">
        <f>0</f>
        <v>0</v>
      </c>
      <c r="F39" s="16">
        <f>0</f>
        <v>0</v>
      </c>
      <c r="G39" s="16">
        <f t="shared" si="15"/>
        <v>126984.61000000002</v>
      </c>
      <c r="H39" s="2"/>
      <c r="I39" s="2"/>
      <c r="J39" s="2"/>
      <c r="K39" s="2"/>
      <c r="L39" s="2"/>
      <c r="M39" s="2"/>
      <c r="N39" s="2"/>
      <c r="O39" s="2">
        <f t="shared" ref="O39" si="151">O37+2</f>
        <v>24</v>
      </c>
      <c r="P39" s="9"/>
      <c r="Q39" s="2"/>
      <c r="R39" s="15"/>
    </row>
    <row r="40" spans="1:18" x14ac:dyDescent="0.25">
      <c r="A40" s="2">
        <v>13</v>
      </c>
      <c r="B40" s="3">
        <f t="shared" ref="B40" si="152">EDATE(B38,1)</f>
        <v>43605</v>
      </c>
      <c r="C40" s="16">
        <f t="shared" ref="C40" si="153">D40+E40</f>
        <v>8931.2199999999993</v>
      </c>
      <c r="D40" s="16">
        <f t="shared" ref="D40" si="154">ROUND(G37*$D$8*(B38-B37)/365+G39*$D$8*(B39-B38)/365,2)</f>
        <v>2581.9899999999998</v>
      </c>
      <c r="E40" s="16">
        <f t="shared" ref="E40" si="155">ROUND(G39*$D$9,2)</f>
        <v>6349.23</v>
      </c>
      <c r="F40" s="16">
        <f>0</f>
        <v>0</v>
      </c>
      <c r="G40" s="16">
        <f t="shared" si="15"/>
        <v>120635.38000000002</v>
      </c>
      <c r="H40" s="2">
        <f t="shared" ref="H40:H86" si="156">A40</f>
        <v>13</v>
      </c>
      <c r="I40" s="2">
        <f t="shared" ref="I40" si="157">B40-B38</f>
        <v>30</v>
      </c>
      <c r="J40" s="2">
        <f>0</f>
        <v>0</v>
      </c>
      <c r="K40" s="2">
        <f t="shared" ref="K40" si="158">(B40-$B$14)/$K$6</f>
        <v>13.35483870967742</v>
      </c>
      <c r="L40" s="2">
        <f t="shared" ref="L40" si="159">INT(K40)</f>
        <v>13</v>
      </c>
      <c r="M40" s="3">
        <f t="shared" ref="M40" si="160">$F$11+31*L40</f>
        <v>43594</v>
      </c>
      <c r="N40" s="2">
        <f t="shared" ref="N40" si="161">K40-L40</f>
        <v>0.35483870967741993</v>
      </c>
      <c r="O40" s="2"/>
      <c r="P40" s="9">
        <f t="shared" ref="P40" si="162">1+N40*$K$8</f>
        <v>1.0071111205764465</v>
      </c>
      <c r="Q40" s="2">
        <f t="shared" ref="Q40" si="163">(1+$K$8)^L40</f>
        <v>1.294273376010088</v>
      </c>
      <c r="R40" s="15">
        <f t="shared" ref="R40" si="164">C40/P40/Q40</f>
        <v>6851.8426071067115</v>
      </c>
    </row>
    <row r="41" spans="1:18" x14ac:dyDescent="0.25">
      <c r="A41" s="2"/>
      <c r="B41" s="18">
        <f t="shared" ref="B41" si="165">DATE(YEAR(B39),MONTH(B39)+2,1)-1</f>
        <v>43616</v>
      </c>
      <c r="C41" s="16">
        <f>0</f>
        <v>0</v>
      </c>
      <c r="D41" s="16">
        <f>0</f>
        <v>0</v>
      </c>
      <c r="E41" s="16">
        <f>0</f>
        <v>0</v>
      </c>
      <c r="F41" s="16">
        <f>0</f>
        <v>0</v>
      </c>
      <c r="G41" s="16">
        <f t="shared" si="15"/>
        <v>120635.38000000002</v>
      </c>
      <c r="H41" s="2"/>
      <c r="I41" s="2"/>
      <c r="J41" s="2"/>
      <c r="K41" s="2"/>
      <c r="L41" s="2"/>
      <c r="M41" s="2"/>
      <c r="N41" s="2"/>
      <c r="O41" s="2">
        <f t="shared" ref="O41" si="166">O39+2</f>
        <v>26</v>
      </c>
      <c r="P41" s="9"/>
      <c r="Q41" s="2"/>
      <c r="R41" s="15"/>
    </row>
    <row r="42" spans="1:18" x14ac:dyDescent="0.25">
      <c r="A42" s="2">
        <v>14</v>
      </c>
      <c r="B42" s="3">
        <f t="shared" ref="B42" si="167">EDATE(B40,1)</f>
        <v>43636</v>
      </c>
      <c r="C42" s="16">
        <f t="shared" ref="C42" si="168">D42+E42</f>
        <v>8563.6500000000015</v>
      </c>
      <c r="D42" s="16">
        <f t="shared" ref="D42" si="169">ROUND(G39*$D$8*(B40-B39)/365+G41*$D$8*(B41-B40)/365,2)</f>
        <v>2531.88</v>
      </c>
      <c r="E42" s="16">
        <f t="shared" ref="E42" si="170">ROUND(G41*$D$9,2)</f>
        <v>6031.77</v>
      </c>
      <c r="F42" s="16">
        <f>0</f>
        <v>0</v>
      </c>
      <c r="G42" s="16">
        <f t="shared" si="15"/>
        <v>114603.61000000002</v>
      </c>
      <c r="H42" s="2">
        <f t="shared" ref="H42:H86" si="171">A42</f>
        <v>14</v>
      </c>
      <c r="I42" s="2">
        <f t="shared" ref="I42" si="172">B42-B40</f>
        <v>31</v>
      </c>
      <c r="J42" s="2">
        <f>0</f>
        <v>0</v>
      </c>
      <c r="K42" s="2">
        <f t="shared" ref="K42" si="173">(B42-$B$14)/$K$6</f>
        <v>14.35483870967742</v>
      </c>
      <c r="L42" s="2">
        <f t="shared" ref="L42" si="174">INT(K42)</f>
        <v>14</v>
      </c>
      <c r="M42" s="3">
        <f t="shared" ref="M42" si="175">$F$11+31*L42</f>
        <v>43625</v>
      </c>
      <c r="N42" s="2">
        <f t="shared" ref="N42" si="176">K42-L42</f>
        <v>0.35483870967741993</v>
      </c>
      <c r="O42" s="2"/>
      <c r="P42" s="9">
        <f t="shared" ref="P42" si="177">1+N42*$K$8</f>
        <v>1.0071111205764465</v>
      </c>
      <c r="Q42" s="2">
        <f t="shared" ref="Q42" si="178">(1+$K$8)^L42</f>
        <v>1.320211171928857</v>
      </c>
      <c r="R42" s="15">
        <f t="shared" ref="R42" si="179">C42/P42/Q42</f>
        <v>6440.7747959797789</v>
      </c>
    </row>
    <row r="43" spans="1:18" x14ac:dyDescent="0.25">
      <c r="A43" s="2"/>
      <c r="B43" s="18">
        <f t="shared" ref="B43" si="180">DATE(YEAR(B41),MONTH(B41)+2,1)-1</f>
        <v>43646</v>
      </c>
      <c r="C43" s="16">
        <f>0</f>
        <v>0</v>
      </c>
      <c r="D43" s="16">
        <f>0</f>
        <v>0</v>
      </c>
      <c r="E43" s="16">
        <f>0</f>
        <v>0</v>
      </c>
      <c r="F43" s="16">
        <f>0</f>
        <v>0</v>
      </c>
      <c r="G43" s="16">
        <f t="shared" si="15"/>
        <v>114603.61000000002</v>
      </c>
      <c r="H43" s="2"/>
      <c r="I43" s="2"/>
      <c r="J43" s="2"/>
      <c r="K43" s="2"/>
      <c r="L43" s="2"/>
      <c r="M43" s="2"/>
      <c r="N43" s="2"/>
      <c r="O43" s="2">
        <f t="shared" ref="O43" si="181">O41+2</f>
        <v>28</v>
      </c>
      <c r="P43" s="9"/>
      <c r="Q43" s="2"/>
      <c r="R43" s="15"/>
    </row>
    <row r="44" spans="1:18" x14ac:dyDescent="0.25">
      <c r="A44" s="2">
        <v>15</v>
      </c>
      <c r="B44" s="3">
        <f t="shared" ref="B44" si="182">EDATE(B42,1)</f>
        <v>43666</v>
      </c>
      <c r="C44" s="16">
        <f t="shared" ref="C44" si="183">D44+E44</f>
        <v>8060.43</v>
      </c>
      <c r="D44" s="16">
        <f t="shared" ref="D44" si="184">ROUND(G41*$D$8*(B42-B41)/365+G43*$D$8*(B43-B42)/365,2)</f>
        <v>2330.25</v>
      </c>
      <c r="E44" s="16">
        <f t="shared" ref="E44" si="185">ROUND(G43*$D$9,2)</f>
        <v>5730.18</v>
      </c>
      <c r="F44" s="16">
        <f>0</f>
        <v>0</v>
      </c>
      <c r="G44" s="16">
        <f t="shared" si="15"/>
        <v>108873.43000000002</v>
      </c>
      <c r="H44" s="2">
        <f t="shared" ref="H44:H86" si="186">A44</f>
        <v>15</v>
      </c>
      <c r="I44" s="2">
        <f t="shared" ref="I44" si="187">B44-B42</f>
        <v>30</v>
      </c>
      <c r="J44" s="2">
        <f>0</f>
        <v>0</v>
      </c>
      <c r="K44" s="2">
        <f t="shared" ref="K44" si="188">(B44-$B$14)/$K$6</f>
        <v>15.32258064516129</v>
      </c>
      <c r="L44" s="2">
        <f t="shared" ref="L44" si="189">INT(K44)</f>
        <v>15</v>
      </c>
      <c r="M44" s="3">
        <f t="shared" ref="M44" si="190">$F$11+31*L44</f>
        <v>43656</v>
      </c>
      <c r="N44" s="2">
        <f t="shared" ref="N44" si="191">K44-L44</f>
        <v>0.32258064516129004</v>
      </c>
      <c r="O44" s="2"/>
      <c r="P44" s="9">
        <f t="shared" ref="P44" si="192">1+N44*$K$8</f>
        <v>1.0064646550694969</v>
      </c>
      <c r="Q44" s="2">
        <f t="shared" ref="Q44" si="193">(1+$K$8)^L44</f>
        <v>1.3466687724496476</v>
      </c>
      <c r="R44" s="15">
        <f t="shared" ref="R44" si="194">C44/P44/Q44</f>
        <v>5947.0130741015291</v>
      </c>
    </row>
    <row r="45" spans="1:18" x14ac:dyDescent="0.25">
      <c r="A45" s="2"/>
      <c r="B45" s="18">
        <f t="shared" ref="B45" si="195">DATE(YEAR(B43),MONTH(B43)+2,1)-1</f>
        <v>43677</v>
      </c>
      <c r="C45" s="16">
        <f>0</f>
        <v>0</v>
      </c>
      <c r="D45" s="16">
        <f>0</f>
        <v>0</v>
      </c>
      <c r="E45" s="16">
        <f>0</f>
        <v>0</v>
      </c>
      <c r="F45" s="16">
        <f>0</f>
        <v>0</v>
      </c>
      <c r="G45" s="16">
        <f t="shared" si="15"/>
        <v>108873.43000000002</v>
      </c>
      <c r="H45" s="2"/>
      <c r="I45" s="2"/>
      <c r="J45" s="2"/>
      <c r="K45" s="2"/>
      <c r="L45" s="2"/>
      <c r="M45" s="2"/>
      <c r="N45" s="2"/>
      <c r="O45" s="2">
        <f t="shared" ref="O45" si="196">O43+2</f>
        <v>30</v>
      </c>
      <c r="P45" s="9"/>
      <c r="Q45" s="2"/>
      <c r="R45" s="15"/>
    </row>
    <row r="46" spans="1:18" x14ac:dyDescent="0.25">
      <c r="A46" s="2">
        <v>16</v>
      </c>
      <c r="B46" s="3">
        <f t="shared" ref="B46" si="197">EDATE(B44,1)</f>
        <v>43697</v>
      </c>
      <c r="C46" s="16">
        <f t="shared" ref="C46" si="198">D46+E46</f>
        <v>7728.6900000000005</v>
      </c>
      <c r="D46" s="16">
        <f t="shared" ref="D46" si="199">ROUND(G43*$D$8*(B44-B43)/365+G45*$D$8*(B45-B44)/365,2)</f>
        <v>2285.02</v>
      </c>
      <c r="E46" s="16">
        <f t="shared" ref="E46" si="200">ROUND(G45*$D$9,2)</f>
        <v>5443.67</v>
      </c>
      <c r="F46" s="16">
        <f>0</f>
        <v>0</v>
      </c>
      <c r="G46" s="16">
        <f t="shared" si="15"/>
        <v>103429.76000000002</v>
      </c>
      <c r="H46" s="2">
        <f t="shared" ref="H46:H86" si="201">A46</f>
        <v>16</v>
      </c>
      <c r="I46" s="2">
        <f t="shared" ref="I46" si="202">B46-B44</f>
        <v>31</v>
      </c>
      <c r="J46" s="2">
        <f>0</f>
        <v>0</v>
      </c>
      <c r="K46" s="2">
        <f t="shared" ref="K46" si="203">(B46-$B$14)/$K$6</f>
        <v>16.322580645161292</v>
      </c>
      <c r="L46" s="2">
        <f t="shared" ref="L46" si="204">INT(K46)</f>
        <v>16</v>
      </c>
      <c r="M46" s="3">
        <f t="shared" ref="M46" si="205">$F$11+31*L46</f>
        <v>43687</v>
      </c>
      <c r="N46" s="2">
        <f t="shared" ref="N46" si="206">K46-L46</f>
        <v>0.32258064516129181</v>
      </c>
      <c r="O46" s="2"/>
      <c r="P46" s="9">
        <f t="shared" ref="P46" si="207">1+N46*$K$8</f>
        <v>1.0064646550694969</v>
      </c>
      <c r="Q46" s="2">
        <f t="shared" ref="Q46" si="208">(1+$K$8)^L46</f>
        <v>1.3736565946805717</v>
      </c>
      <c r="R46" s="15">
        <f t="shared" ref="R46" si="209">C46/P46/Q46</f>
        <v>5590.2236670372959</v>
      </c>
    </row>
    <row r="47" spans="1:18" x14ac:dyDescent="0.25">
      <c r="A47" s="2"/>
      <c r="B47" s="18">
        <f t="shared" ref="B47" si="210">DATE(YEAR(B45),MONTH(B45)+2,1)-1</f>
        <v>43708</v>
      </c>
      <c r="C47" s="16">
        <f>0</f>
        <v>0</v>
      </c>
      <c r="D47" s="16">
        <f>0</f>
        <v>0</v>
      </c>
      <c r="E47" s="16">
        <f>0</f>
        <v>0</v>
      </c>
      <c r="F47" s="16">
        <f>0</f>
        <v>0</v>
      </c>
      <c r="G47" s="16">
        <f t="shared" si="15"/>
        <v>103429.76000000002</v>
      </c>
      <c r="H47" s="2"/>
      <c r="I47" s="2"/>
      <c r="J47" s="2"/>
      <c r="K47" s="2"/>
      <c r="L47" s="2"/>
      <c r="M47" s="2"/>
      <c r="N47" s="2"/>
      <c r="O47" s="2">
        <f t="shared" ref="O47" si="211">O45+2</f>
        <v>32</v>
      </c>
      <c r="P47" s="9"/>
      <c r="Q47" s="2"/>
      <c r="R47" s="15"/>
    </row>
    <row r="48" spans="1:18" x14ac:dyDescent="0.25">
      <c r="A48" s="2">
        <v>17</v>
      </c>
      <c r="B48" s="3">
        <f t="shared" ref="B48" si="212">EDATE(B46,1)</f>
        <v>43728</v>
      </c>
      <c r="C48" s="16">
        <f t="shared" ref="C48" si="213">D48+E48</f>
        <v>7342.26</v>
      </c>
      <c r="D48" s="16">
        <f t="shared" ref="D48" si="214">ROUND(G45*$D$8*(B46-B45)/365+G47*$D$8*(B47-B46)/365,2)</f>
        <v>2170.77</v>
      </c>
      <c r="E48" s="16">
        <f t="shared" ref="E48" si="215">ROUND(G47*$D$9,2)</f>
        <v>5171.49</v>
      </c>
      <c r="F48" s="16">
        <f>0</f>
        <v>0</v>
      </c>
      <c r="G48" s="16">
        <f t="shared" si="15"/>
        <v>98258.270000000019</v>
      </c>
      <c r="H48" s="2">
        <f t="shared" ref="H48:H86" si="216">A48</f>
        <v>17</v>
      </c>
      <c r="I48" s="2">
        <f t="shared" ref="I48" si="217">B48-B46</f>
        <v>31</v>
      </c>
      <c r="J48" s="2">
        <f>0</f>
        <v>0</v>
      </c>
      <c r="K48" s="2">
        <f t="shared" ref="K48" si="218">(B48-$B$14)/$K$6</f>
        <v>17.322580645161292</v>
      </c>
      <c r="L48" s="2">
        <f t="shared" ref="L48" si="219">INT(K48)</f>
        <v>17</v>
      </c>
      <c r="M48" s="3">
        <f t="shared" ref="M48" si="220">$F$11+31*L48</f>
        <v>43718</v>
      </c>
      <c r="N48" s="2">
        <f t="shared" ref="N48" si="221">K48-L48</f>
        <v>0.32258064516129181</v>
      </c>
      <c r="O48" s="2"/>
      <c r="P48" s="9">
        <f t="shared" ref="P48" si="222">1+N48*$K$8</f>
        <v>1.0064646550694969</v>
      </c>
      <c r="Q48" s="2">
        <f t="shared" ref="Q48" si="223">(1+$K$8)^L48</f>
        <v>1.4011852644930753</v>
      </c>
      <c r="R48" s="15">
        <f t="shared" ref="R48" si="224">C48/P48/Q48</f>
        <v>5206.3776872518556</v>
      </c>
    </row>
    <row r="49" spans="1:18" x14ac:dyDescent="0.25">
      <c r="A49" s="2"/>
      <c r="B49" s="18">
        <f t="shared" ref="B49" si="225">DATE(YEAR(B47),MONTH(B47)+2,1)-1</f>
        <v>43738</v>
      </c>
      <c r="C49" s="16">
        <f>0</f>
        <v>0</v>
      </c>
      <c r="D49" s="16">
        <f>0</f>
        <v>0</v>
      </c>
      <c r="E49" s="16">
        <f>0</f>
        <v>0</v>
      </c>
      <c r="F49" s="16">
        <f>0</f>
        <v>0</v>
      </c>
      <c r="G49" s="16">
        <f t="shared" si="15"/>
        <v>98258.270000000019</v>
      </c>
      <c r="H49" s="2"/>
      <c r="I49" s="2"/>
      <c r="J49" s="2"/>
      <c r="K49" s="2"/>
      <c r="L49" s="2"/>
      <c r="M49" s="2"/>
      <c r="N49" s="2"/>
      <c r="O49" s="2">
        <f t="shared" ref="O49" si="226">O47+2</f>
        <v>34</v>
      </c>
      <c r="P49" s="9"/>
      <c r="Q49" s="2"/>
      <c r="R49" s="15"/>
    </row>
    <row r="50" spans="1:18" x14ac:dyDescent="0.25">
      <c r="A50" s="2">
        <v>18</v>
      </c>
      <c r="B50" s="3">
        <f t="shared" ref="B50" si="227">EDATE(B48,1)</f>
        <v>43758</v>
      </c>
      <c r="C50" s="16">
        <f t="shared" ref="C50" si="228">D50+E50</f>
        <v>6910.8</v>
      </c>
      <c r="D50" s="16">
        <f t="shared" ref="D50" si="229">ROUND(G47*$D$8*(B48-B47)/365+G49*$D$8*(B49-B48)/365,2)</f>
        <v>1997.89</v>
      </c>
      <c r="E50" s="16">
        <f t="shared" ref="E50" si="230">ROUND(G49*$D$9,2)</f>
        <v>4912.91</v>
      </c>
      <c r="F50" s="16">
        <f>0</f>
        <v>0</v>
      </c>
      <c r="G50" s="16">
        <f t="shared" si="15"/>
        <v>93345.360000000015</v>
      </c>
      <c r="H50" s="2">
        <f t="shared" ref="H50:H86" si="231">A50</f>
        <v>18</v>
      </c>
      <c r="I50" s="2">
        <f t="shared" ref="I50" si="232">B50-B48</f>
        <v>30</v>
      </c>
      <c r="J50" s="2">
        <f>0</f>
        <v>0</v>
      </c>
      <c r="K50" s="2">
        <f t="shared" ref="K50" si="233">(B50-$B$14)/$K$6</f>
        <v>18.29032258064516</v>
      </c>
      <c r="L50" s="2">
        <f t="shared" ref="L50" si="234">INT(K50)</f>
        <v>18</v>
      </c>
      <c r="M50" s="3">
        <f t="shared" ref="M50" si="235">$F$11+31*L50</f>
        <v>43749</v>
      </c>
      <c r="N50" s="2">
        <f t="shared" ref="N50" si="236">K50-L50</f>
        <v>0.29032258064516014</v>
      </c>
      <c r="O50" s="2"/>
      <c r="P50" s="9">
        <f t="shared" ref="P50" si="237">1+N50*$K$8</f>
        <v>1.0058181895625471</v>
      </c>
      <c r="Q50" s="2">
        <f t="shared" ref="Q50" si="238">(1+$K$8)^L50</f>
        <v>1.4292656207056444</v>
      </c>
      <c r="R50" s="15">
        <f t="shared" ref="R50" si="239">C50/P50/Q50</f>
        <v>4807.2409652701681</v>
      </c>
    </row>
    <row r="51" spans="1:18" x14ac:dyDescent="0.25">
      <c r="A51" s="2"/>
      <c r="B51" s="18">
        <f t="shared" ref="B51" si="240">DATE(YEAR(B49),MONTH(B49)+2,1)-1</f>
        <v>43769</v>
      </c>
      <c r="C51" s="16">
        <f>0</f>
        <v>0</v>
      </c>
      <c r="D51" s="16">
        <f>0</f>
        <v>0</v>
      </c>
      <c r="E51" s="16">
        <f>0</f>
        <v>0</v>
      </c>
      <c r="F51" s="16">
        <f>0</f>
        <v>0</v>
      </c>
      <c r="G51" s="16">
        <f t="shared" si="15"/>
        <v>93345.360000000015</v>
      </c>
      <c r="H51" s="2"/>
      <c r="I51" s="2"/>
      <c r="J51" s="2"/>
      <c r="K51" s="2"/>
      <c r="L51" s="2"/>
      <c r="M51" s="2"/>
      <c r="N51" s="2"/>
      <c r="O51" s="2">
        <f t="shared" ref="O51" si="241">O49+2</f>
        <v>36</v>
      </c>
      <c r="P51" s="9"/>
      <c r="Q51" s="2"/>
      <c r="R51" s="15"/>
    </row>
    <row r="52" spans="1:18" x14ac:dyDescent="0.25">
      <c r="A52" s="2">
        <v>19</v>
      </c>
      <c r="B52" s="3">
        <f t="shared" ref="B52" si="242">EDATE(B50,1)</f>
        <v>43789</v>
      </c>
      <c r="C52" s="16">
        <f t="shared" ref="C52" si="243">D52+E52</f>
        <v>6626.39</v>
      </c>
      <c r="D52" s="16">
        <f t="shared" ref="D52" si="244">ROUND(G49*$D$8*(B50-B49)/365+G51*$D$8*(B51-B50)/365,2)</f>
        <v>1959.12</v>
      </c>
      <c r="E52" s="16">
        <f t="shared" ref="E52" si="245">ROUND(G51*$D$9,2)</f>
        <v>4667.2700000000004</v>
      </c>
      <c r="F52" s="16">
        <f>0</f>
        <v>0</v>
      </c>
      <c r="G52" s="16">
        <f t="shared" si="15"/>
        <v>88678.090000000011</v>
      </c>
      <c r="H52" s="2">
        <f t="shared" ref="H52:H86" si="246">A52</f>
        <v>19</v>
      </c>
      <c r="I52" s="2">
        <f t="shared" ref="I52" si="247">B52-B50</f>
        <v>31</v>
      </c>
      <c r="J52" s="2">
        <f>0</f>
        <v>0</v>
      </c>
      <c r="K52" s="2">
        <f t="shared" ref="K52" si="248">(B52-$B$14)/$K$6</f>
        <v>19.29032258064516</v>
      </c>
      <c r="L52" s="2">
        <f t="shared" ref="L52" si="249">INT(K52)</f>
        <v>19</v>
      </c>
      <c r="M52" s="3">
        <f t="shared" ref="M52" si="250">$F$11+31*L52</f>
        <v>43780</v>
      </c>
      <c r="N52" s="2">
        <f t="shared" ref="N52" si="251">K52-L52</f>
        <v>0.29032258064516014</v>
      </c>
      <c r="O52" s="2"/>
      <c r="P52" s="9">
        <f t="shared" ref="P52" si="252">1+N52*$K$8</f>
        <v>1.0058181895625471</v>
      </c>
      <c r="Q52" s="2">
        <f t="shared" ref="Q52" si="253">(1+$K$8)^L52</f>
        <v>1.4579087193513567</v>
      </c>
      <c r="R52" s="15">
        <f t="shared" ref="R52" si="254">C52/P52/Q52</f>
        <v>4518.8421840071533</v>
      </c>
    </row>
    <row r="53" spans="1:18" x14ac:dyDescent="0.25">
      <c r="A53" s="2"/>
      <c r="B53" s="18">
        <f t="shared" ref="B53" si="255">DATE(YEAR(B51),MONTH(B51)+2,1)-1</f>
        <v>43799</v>
      </c>
      <c r="C53" s="16">
        <f>0</f>
        <v>0</v>
      </c>
      <c r="D53" s="16">
        <f>0</f>
        <v>0</v>
      </c>
      <c r="E53" s="16">
        <f>0</f>
        <v>0</v>
      </c>
      <c r="F53" s="16">
        <f>0</f>
        <v>0</v>
      </c>
      <c r="G53" s="16">
        <f t="shared" si="15"/>
        <v>88678.090000000011</v>
      </c>
      <c r="H53" s="2"/>
      <c r="I53" s="2"/>
      <c r="J53" s="2"/>
      <c r="K53" s="2"/>
      <c r="L53" s="2"/>
      <c r="M53" s="2"/>
      <c r="N53" s="2"/>
      <c r="O53" s="2"/>
      <c r="P53" s="9"/>
      <c r="Q53" s="2"/>
      <c r="R53" s="15"/>
    </row>
    <row r="54" spans="1:18" x14ac:dyDescent="0.25">
      <c r="A54" s="2">
        <v>20</v>
      </c>
      <c r="B54" s="3">
        <f t="shared" ref="B54" si="256">EDATE(B52,1)</f>
        <v>43819</v>
      </c>
      <c r="C54" s="16">
        <f t="shared" ref="C54" si="257">D54+E54</f>
        <v>6237</v>
      </c>
      <c r="D54" s="16">
        <f t="shared" ref="D54" si="258">ROUND(G51*$D$8*(B52-B51)/365+G53*$D$8*(B53-B52)/365,2)</f>
        <v>1803.1</v>
      </c>
      <c r="E54" s="16">
        <f t="shared" ref="E54" si="259">ROUND(G53*$D$9,2)</f>
        <v>4433.8999999999996</v>
      </c>
      <c r="F54" s="16">
        <f>0</f>
        <v>0</v>
      </c>
      <c r="G54" s="16">
        <f t="shared" si="15"/>
        <v>84244.190000000017</v>
      </c>
      <c r="H54" s="2">
        <f t="shared" ref="H54:H86" si="260">A54</f>
        <v>20</v>
      </c>
      <c r="I54" s="2">
        <f t="shared" ref="I54" si="261">B54-B52</f>
        <v>30</v>
      </c>
      <c r="J54" s="2">
        <f>0</f>
        <v>0</v>
      </c>
      <c r="K54" s="2">
        <f t="shared" ref="K54" si="262">(B54-$B$14)/$K$6</f>
        <v>20.258064516129032</v>
      </c>
      <c r="L54" s="2">
        <f t="shared" ref="L54" si="263">INT(K54)</f>
        <v>20</v>
      </c>
      <c r="M54" s="3">
        <f t="shared" ref="M54" si="264">$F$11+31*L54</f>
        <v>43811</v>
      </c>
      <c r="N54" s="2">
        <f t="shared" ref="N54" si="265">K54-L54</f>
        <v>0.25806451612903203</v>
      </c>
      <c r="O54" s="2"/>
      <c r="P54" s="9">
        <f t="shared" ref="P54" si="266">1+N54*$K$8</f>
        <v>1.0051717240555975</v>
      </c>
      <c r="Q54" s="2">
        <f t="shared" ref="Q54" si="267">(1+$K$8)^L54</f>
        <v>1.4871258380309538</v>
      </c>
      <c r="R54" s="15">
        <f t="shared" ref="R54" si="268">C54/P54/Q54</f>
        <v>4172.4175314776048</v>
      </c>
    </row>
    <row r="55" spans="1:18" x14ac:dyDescent="0.25">
      <c r="A55" s="2"/>
      <c r="B55" s="18">
        <f t="shared" ref="B55" si="269">DATE(YEAR(B53),MONTH(B53)+2,1)-1</f>
        <v>43830</v>
      </c>
      <c r="C55" s="16">
        <f>0</f>
        <v>0</v>
      </c>
      <c r="D55" s="16">
        <f>0</f>
        <v>0</v>
      </c>
      <c r="E55" s="16">
        <f>0</f>
        <v>0</v>
      </c>
      <c r="F55" s="16">
        <f>0</f>
        <v>0</v>
      </c>
      <c r="G55" s="16">
        <f t="shared" si="15"/>
        <v>84244.190000000017</v>
      </c>
      <c r="H55" s="2"/>
      <c r="I55" s="2"/>
      <c r="J55" s="2"/>
      <c r="K55" s="2"/>
      <c r="L55" s="2"/>
      <c r="M55" s="2"/>
      <c r="N55" s="2"/>
      <c r="O55" s="2"/>
      <c r="P55" s="9"/>
      <c r="Q55" s="2"/>
      <c r="R55" s="15"/>
    </row>
    <row r="56" spans="1:18" x14ac:dyDescent="0.25">
      <c r="A56" s="2">
        <v>21</v>
      </c>
      <c r="B56" s="3">
        <f t="shared" ref="B56" si="270">EDATE(B54,1)</f>
        <v>43850</v>
      </c>
      <c r="C56" s="16">
        <f t="shared" ref="C56" si="271">D56+E56</f>
        <v>5980.32</v>
      </c>
      <c r="D56" s="16">
        <f t="shared" ref="D56" si="272">ROUND(G53*$D$8*(B54-B53)/365+G55*$D$8*(B55-B54)/365,2)</f>
        <v>1768.11</v>
      </c>
      <c r="E56" s="16">
        <f t="shared" ref="E56" si="273">ROUND(G55*$D$9,2)</f>
        <v>4212.21</v>
      </c>
      <c r="F56" s="16">
        <f>0</f>
        <v>0</v>
      </c>
      <c r="G56" s="16">
        <f t="shared" si="15"/>
        <v>80031.98000000001</v>
      </c>
      <c r="H56" s="2">
        <f t="shared" ref="H56:H86" si="274">A56</f>
        <v>21</v>
      </c>
      <c r="I56" s="2">
        <f t="shared" ref="I56" si="275">B56-B54</f>
        <v>31</v>
      </c>
      <c r="J56" s="2">
        <f>0</f>
        <v>0</v>
      </c>
      <c r="K56" s="2">
        <f t="shared" ref="K56" si="276">(B56-$B$14)/$K$6</f>
        <v>21.258064516129032</v>
      </c>
      <c r="L56" s="2">
        <f t="shared" ref="L56" si="277">INT(K56)</f>
        <v>21</v>
      </c>
      <c r="M56" s="3">
        <f t="shared" ref="M56" si="278">$F$11+31*L56</f>
        <v>43842</v>
      </c>
      <c r="N56" s="2">
        <f t="shared" ref="N56" si="279">K56-L56</f>
        <v>0.25806451612903203</v>
      </c>
      <c r="O56" s="2"/>
      <c r="P56" s="9">
        <f t="shared" ref="P56" si="280">1+N56*$K$8</f>
        <v>1.0051717240555975</v>
      </c>
      <c r="Q56" s="2">
        <f t="shared" ref="Q56" si="281">(1+$K$8)^L56</f>
        <v>1.5169284803531542</v>
      </c>
      <c r="R56" s="15">
        <f t="shared" ref="R56" si="282">C56/P56/Q56</f>
        <v>3922.1035423051694</v>
      </c>
    </row>
    <row r="57" spans="1:18" x14ac:dyDescent="0.25">
      <c r="A57" s="2"/>
      <c r="B57" s="18">
        <f t="shared" ref="B57" si="283">DATE(YEAR(B55),MONTH(B55)+2,1)-1</f>
        <v>43861</v>
      </c>
      <c r="C57" s="16">
        <f>0</f>
        <v>0</v>
      </c>
      <c r="D57" s="16">
        <f>0</f>
        <v>0</v>
      </c>
      <c r="E57" s="16">
        <f>0</f>
        <v>0</v>
      </c>
      <c r="F57" s="16">
        <f>0</f>
        <v>0</v>
      </c>
      <c r="G57" s="16">
        <f t="shared" si="15"/>
        <v>80031.98000000001</v>
      </c>
      <c r="H57" s="2"/>
      <c r="I57" s="2"/>
      <c r="J57" s="2"/>
      <c r="K57" s="2"/>
      <c r="L57" s="2"/>
      <c r="M57" s="2"/>
      <c r="N57" s="2"/>
      <c r="O57" s="2"/>
      <c r="P57" s="9"/>
      <c r="Q57" s="2"/>
      <c r="R57" s="15"/>
    </row>
    <row r="58" spans="1:18" x14ac:dyDescent="0.25">
      <c r="A58" s="2">
        <v>22</v>
      </c>
      <c r="B58" s="3">
        <f t="shared" ref="B58" si="284">EDATE(B56,1)</f>
        <v>43881</v>
      </c>
      <c r="C58" s="16">
        <f t="shared" ref="C58" si="285">D58+E58</f>
        <v>5681.3</v>
      </c>
      <c r="D58" s="16">
        <f t="shared" ref="D58" si="286">ROUND(G55*$D$8*(B56-B55)/365+G57*$D$8*(B57-B56)/365,2)</f>
        <v>1679.7</v>
      </c>
      <c r="E58" s="16">
        <f t="shared" ref="E58" si="287">ROUND(G57*$D$9,2)</f>
        <v>4001.6</v>
      </c>
      <c r="F58" s="16">
        <f>0</f>
        <v>0</v>
      </c>
      <c r="G58" s="16">
        <f t="shared" si="15"/>
        <v>76030.38</v>
      </c>
      <c r="H58" s="2">
        <f t="shared" ref="H58:H86" si="288">A58</f>
        <v>22</v>
      </c>
      <c r="I58" s="2">
        <f t="shared" ref="I58" si="289">B58-B56</f>
        <v>31</v>
      </c>
      <c r="J58" s="2">
        <f>0</f>
        <v>0</v>
      </c>
      <c r="K58" s="2">
        <f t="shared" ref="K58" si="290">(B58-$B$14)/$K$6</f>
        <v>22.258064516129032</v>
      </c>
      <c r="L58" s="2">
        <f t="shared" ref="L58" si="291">INT(K58)</f>
        <v>22</v>
      </c>
      <c r="M58" s="3">
        <f t="shared" ref="M58" si="292">$F$11+31*L58</f>
        <v>43873</v>
      </c>
      <c r="N58" s="2">
        <f t="shared" ref="N58" si="293">K58-L58</f>
        <v>0.25806451612903203</v>
      </c>
      <c r="O58" s="2"/>
      <c r="P58" s="9">
        <f t="shared" ref="P58" si="294">1+N58*$K$8</f>
        <v>1.0051717240555975</v>
      </c>
      <c r="Q58" s="2">
        <f t="shared" ref="Q58" si="295">(1+$K$8)^L58</f>
        <v>1.5473283804639495</v>
      </c>
      <c r="R58" s="15">
        <f t="shared" ref="R58" si="296">C58/P58/Q58</f>
        <v>3652.7922125952455</v>
      </c>
    </row>
    <row r="59" spans="1:18" x14ac:dyDescent="0.25">
      <c r="A59" s="2"/>
      <c r="B59" s="18">
        <f t="shared" ref="B59" si="297">DATE(YEAR(B57),MONTH(B57)+2,1)-1</f>
        <v>43890</v>
      </c>
      <c r="C59" s="16">
        <f>0</f>
        <v>0</v>
      </c>
      <c r="D59" s="16">
        <f>0</f>
        <v>0</v>
      </c>
      <c r="E59" s="16">
        <f>0</f>
        <v>0</v>
      </c>
      <c r="F59" s="16">
        <f>0</f>
        <v>0</v>
      </c>
      <c r="G59" s="16">
        <f t="shared" si="15"/>
        <v>76030.38</v>
      </c>
      <c r="H59" s="2"/>
      <c r="I59" s="2"/>
      <c r="J59" s="2"/>
      <c r="K59" s="2"/>
      <c r="L59" s="2"/>
      <c r="M59" s="2"/>
      <c r="N59" s="2"/>
      <c r="O59" s="2"/>
      <c r="P59" s="9"/>
      <c r="Q59" s="2"/>
      <c r="R59" s="15"/>
    </row>
    <row r="60" spans="1:18" x14ac:dyDescent="0.25">
      <c r="A60" s="2">
        <v>23</v>
      </c>
      <c r="B60" s="3">
        <f t="shared" ref="B60" si="298">EDATE(B58,1)</f>
        <v>43910</v>
      </c>
      <c r="C60" s="16">
        <f t="shared" ref="C60" si="299">D60+E60</f>
        <v>5297.67</v>
      </c>
      <c r="D60" s="16">
        <f t="shared" ref="D60" si="300">ROUND(G57*$D$8*(B58-B57)/365+G59*$D$8*(B59-B58)/365,2)</f>
        <v>1496.15</v>
      </c>
      <c r="E60" s="16">
        <f t="shared" ref="E60" si="301">ROUND(G59*$D$9,2)</f>
        <v>3801.52</v>
      </c>
      <c r="F60" s="16">
        <f>0</f>
        <v>0</v>
      </c>
      <c r="G60" s="16">
        <f t="shared" si="15"/>
        <v>72228.86</v>
      </c>
      <c r="H60" s="2">
        <f t="shared" ref="H60:H86" si="302">A60</f>
        <v>23</v>
      </c>
      <c r="I60" s="2">
        <f t="shared" ref="I60" si="303">B60-B58</f>
        <v>29</v>
      </c>
      <c r="J60" s="2">
        <f>0</f>
        <v>0</v>
      </c>
      <c r="K60" s="2">
        <f t="shared" ref="K60" si="304">(B60-$B$14)/$K$6</f>
        <v>23.193548387096776</v>
      </c>
      <c r="L60" s="2">
        <f t="shared" ref="L60" si="305">INT(K60)</f>
        <v>23</v>
      </c>
      <c r="M60" s="3">
        <f t="shared" ref="M60" si="306">$F$11+31*L60</f>
        <v>43904</v>
      </c>
      <c r="N60" s="2">
        <f t="shared" ref="N60" si="307">K60-L60</f>
        <v>0.1935483870967758</v>
      </c>
      <c r="O60" s="2"/>
      <c r="P60" s="9">
        <f t="shared" ref="P60" si="308">1+N60*$K$8</f>
        <v>1.0038787930416981</v>
      </c>
      <c r="Q60" s="2">
        <f t="shared" ref="Q60" si="309">(1+$K$8)^L60</f>
        <v>1.5783375076666717</v>
      </c>
      <c r="R60" s="15">
        <f t="shared" ref="R60" si="310">C60/P60/Q60</f>
        <v>3343.5186102508164</v>
      </c>
    </row>
    <row r="61" spans="1:18" x14ac:dyDescent="0.25">
      <c r="A61" s="2"/>
      <c r="B61" s="18">
        <f t="shared" ref="B61" si="311">DATE(YEAR(B59),MONTH(B59)+2,1)-1</f>
        <v>43921</v>
      </c>
      <c r="C61" s="16">
        <f>0</f>
        <v>0</v>
      </c>
      <c r="D61" s="16">
        <f>0</f>
        <v>0</v>
      </c>
      <c r="E61" s="16">
        <f>0</f>
        <v>0</v>
      </c>
      <c r="F61" s="16">
        <f>0</f>
        <v>0</v>
      </c>
      <c r="G61" s="16">
        <f t="shared" si="15"/>
        <v>72228.86</v>
      </c>
      <c r="H61" s="2"/>
      <c r="I61" s="2"/>
      <c r="J61" s="2"/>
      <c r="K61" s="2"/>
      <c r="L61" s="2"/>
      <c r="M61" s="2"/>
      <c r="N61" s="2"/>
      <c r="O61" s="2"/>
      <c r="P61" s="9"/>
      <c r="Q61" s="2"/>
      <c r="R61" s="15"/>
    </row>
    <row r="62" spans="1:18" x14ac:dyDescent="0.25">
      <c r="A62" s="2">
        <v>24</v>
      </c>
      <c r="B62" s="3">
        <f t="shared" ref="B62" si="312">EDATE(B60,1)</f>
        <v>43941</v>
      </c>
      <c r="C62" s="16">
        <f t="shared" ref="C62" si="313">D62+E62</f>
        <v>5127.37</v>
      </c>
      <c r="D62" s="16">
        <f t="shared" ref="D62" si="314">ROUND(G59*$D$8*(B60-B59)/365+G61*$D$8*(B61-B60)/365,2)</f>
        <v>1515.93</v>
      </c>
      <c r="E62" s="16">
        <f t="shared" ref="E62" si="315">ROUND(G61*$D$9,2)</f>
        <v>3611.44</v>
      </c>
      <c r="F62" s="16">
        <f>0</f>
        <v>0</v>
      </c>
      <c r="G62" s="16">
        <f t="shared" si="15"/>
        <v>68617.42</v>
      </c>
      <c r="H62" s="2">
        <f t="shared" ref="H62:H86" si="316">A62</f>
        <v>24</v>
      </c>
      <c r="I62" s="2">
        <f t="shared" ref="I62" si="317">B62-B60</f>
        <v>31</v>
      </c>
      <c r="J62" s="2">
        <f>0</f>
        <v>0</v>
      </c>
      <c r="K62" s="2">
        <f t="shared" ref="K62" si="318">(B62-$B$14)/$K$6</f>
        <v>24.193548387096776</v>
      </c>
      <c r="L62" s="2">
        <f t="shared" ref="L62" si="319">INT(K62)</f>
        <v>24</v>
      </c>
      <c r="M62" s="3">
        <f t="shared" ref="M62" si="320">$F$11+31*L62</f>
        <v>43935</v>
      </c>
      <c r="N62" s="2">
        <f t="shared" ref="N62" si="321">K62-L62</f>
        <v>0.1935483870967758</v>
      </c>
      <c r="O62" s="2"/>
      <c r="P62" s="9">
        <f t="shared" ref="P62" si="322">1+N62*$K$8</f>
        <v>1.0038787930416981</v>
      </c>
      <c r="Q62" s="2">
        <f t="shared" ref="Q62" si="323">(1+$K$8)^L62</f>
        <v>1.6099680711346462</v>
      </c>
      <c r="R62" s="15">
        <f t="shared" ref="R62" si="324">C62/P62/Q62</f>
        <v>3172.4597076797786</v>
      </c>
    </row>
    <row r="63" spans="1:18" x14ac:dyDescent="0.25">
      <c r="A63" s="2"/>
      <c r="B63" s="18">
        <f t="shared" ref="B63" si="325">DATE(YEAR(B61),MONTH(B61)+2,1)-1</f>
        <v>43951</v>
      </c>
      <c r="C63" s="16">
        <f>0</f>
        <v>0</v>
      </c>
      <c r="D63" s="16">
        <f>0</f>
        <v>0</v>
      </c>
      <c r="E63" s="16">
        <f>0</f>
        <v>0</v>
      </c>
      <c r="F63" s="16">
        <f>0</f>
        <v>0</v>
      </c>
      <c r="G63" s="16">
        <f t="shared" si="15"/>
        <v>68617.42</v>
      </c>
      <c r="H63" s="2"/>
      <c r="I63" s="2"/>
      <c r="J63" s="2"/>
      <c r="K63" s="2"/>
      <c r="L63" s="2"/>
      <c r="M63" s="2"/>
      <c r="N63" s="2"/>
      <c r="O63" s="2"/>
      <c r="P63" s="9"/>
      <c r="Q63" s="2"/>
      <c r="R63" s="15"/>
    </row>
    <row r="64" spans="1:18" x14ac:dyDescent="0.25">
      <c r="A64" s="2">
        <v>25</v>
      </c>
      <c r="B64" s="3">
        <f t="shared" ref="B64" si="326">EDATE(B62,1)</f>
        <v>43971</v>
      </c>
      <c r="C64" s="16">
        <f t="shared" ref="C64" si="327">D64+E64</f>
        <v>4826.07</v>
      </c>
      <c r="D64" s="16">
        <f t="shared" ref="D64" si="328">ROUND(G61*$D$8*(B62-B61)/365+G63*$D$8*(B63-B62)/365,2)</f>
        <v>1395.2</v>
      </c>
      <c r="E64" s="16">
        <f t="shared" ref="E64" si="329">ROUND(G63*$D$9,2)</f>
        <v>3430.87</v>
      </c>
      <c r="F64" s="16">
        <f>0</f>
        <v>0</v>
      </c>
      <c r="G64" s="16">
        <f t="shared" si="15"/>
        <v>65186.549999999996</v>
      </c>
      <c r="H64" s="2">
        <f t="shared" ref="H64:H86" si="330">A64</f>
        <v>25</v>
      </c>
      <c r="I64" s="2">
        <f t="shared" ref="I64" si="331">B64-B62</f>
        <v>30</v>
      </c>
      <c r="J64" s="2">
        <f>0</f>
        <v>0</v>
      </c>
      <c r="K64" s="2">
        <f t="shared" ref="K64" si="332">(B64-$B$14)/$K$6</f>
        <v>25.161290322580644</v>
      </c>
      <c r="L64" s="2">
        <f t="shared" ref="L64" si="333">INT(K64)</f>
        <v>25</v>
      </c>
      <c r="M64" s="3">
        <f t="shared" ref="M64" si="334">$F$11+31*L64</f>
        <v>43966</v>
      </c>
      <c r="N64" s="2">
        <f t="shared" ref="N64" si="335">K64-L64</f>
        <v>0.16129032258064413</v>
      </c>
      <c r="O64" s="2"/>
      <c r="P64" s="9">
        <f t="shared" ref="P64" si="336">1+N64*$K$8</f>
        <v>1.0032323275347483</v>
      </c>
      <c r="Q64" s="2">
        <f t="shared" ref="Q64" si="337">(1+$K$8)^L64</f>
        <v>1.6422325247182912</v>
      </c>
      <c r="R64" s="15">
        <f t="shared" ref="R64" si="338">C64/P64/Q64</f>
        <v>2929.2568188044484</v>
      </c>
    </row>
    <row r="65" spans="1:18" x14ac:dyDescent="0.25">
      <c r="A65" s="2"/>
      <c r="B65" s="18">
        <f t="shared" ref="B65" si="339">DATE(YEAR(B63),MONTH(B63)+2,1)-1</f>
        <v>43982</v>
      </c>
      <c r="C65" s="16">
        <f>0</f>
        <v>0</v>
      </c>
      <c r="D65" s="16">
        <f>0</f>
        <v>0</v>
      </c>
      <c r="E65" s="16">
        <f>0</f>
        <v>0</v>
      </c>
      <c r="F65" s="16">
        <f>0</f>
        <v>0</v>
      </c>
      <c r="G65" s="16">
        <f t="shared" si="15"/>
        <v>65186.549999999996</v>
      </c>
      <c r="H65" s="2"/>
      <c r="I65" s="2"/>
      <c r="J65" s="2"/>
      <c r="K65" s="2"/>
      <c r="L65" s="2"/>
      <c r="M65" s="2"/>
      <c r="N65" s="2"/>
      <c r="O65" s="2"/>
      <c r="P65" s="9"/>
      <c r="Q65" s="2"/>
      <c r="R65" s="15"/>
    </row>
    <row r="66" spans="1:18" x14ac:dyDescent="0.25">
      <c r="A66" s="2">
        <v>26</v>
      </c>
      <c r="B66" s="3">
        <f t="shared" ref="B66" si="340">EDATE(B64,1)</f>
        <v>44002</v>
      </c>
      <c r="C66" s="16">
        <f t="shared" ref="C66" si="341">D66+E66</f>
        <v>4627.46</v>
      </c>
      <c r="D66" s="16">
        <f t="shared" ref="D66" si="342">ROUND(G63*$D$8*(B64-B63)/365+G65*$D$8*(B65-B64)/365,2)</f>
        <v>1368.13</v>
      </c>
      <c r="E66" s="16">
        <f t="shared" ref="E66" si="343">ROUND(G65*$D$9,2)</f>
        <v>3259.33</v>
      </c>
      <c r="F66" s="16">
        <f>0</f>
        <v>0</v>
      </c>
      <c r="G66" s="16">
        <f t="shared" si="15"/>
        <v>61927.219999999994</v>
      </c>
      <c r="H66" s="2">
        <f t="shared" ref="H66:H86" si="344">A66</f>
        <v>26</v>
      </c>
      <c r="I66" s="2">
        <f t="shared" ref="I66" si="345">B66-B64</f>
        <v>31</v>
      </c>
      <c r="J66" s="2">
        <f>0</f>
        <v>0</v>
      </c>
      <c r="K66" s="2">
        <f t="shared" ref="K66" si="346">(B66-$B$14)/$K$6</f>
        <v>26.161290322580644</v>
      </c>
      <c r="L66" s="2">
        <f t="shared" ref="L66" si="347">INT(K66)</f>
        <v>26</v>
      </c>
      <c r="M66" s="3">
        <f t="shared" ref="M66" si="348">$F$11+31*L66</f>
        <v>43997</v>
      </c>
      <c r="N66" s="2">
        <f t="shared" ref="N66" si="349">K66-L66</f>
        <v>0.16129032258064413</v>
      </c>
      <c r="O66" s="2"/>
      <c r="P66" s="9">
        <f t="shared" ref="P66" si="350">1+N66*$K$8</f>
        <v>1.0032323275347483</v>
      </c>
      <c r="Q66" s="2">
        <f t="shared" ref="Q66" si="351">(1+$K$8)^L66</f>
        <v>1.6751435718485506</v>
      </c>
      <c r="R66" s="15">
        <f t="shared" ref="R66" si="352">C66/P66/Q66</f>
        <v>2753.5256098647151</v>
      </c>
    </row>
    <row r="67" spans="1:18" x14ac:dyDescent="0.25">
      <c r="A67" s="2"/>
      <c r="B67" s="18">
        <f t="shared" ref="B67" si="353">DATE(YEAR(B65),MONTH(B65)+2,1)-1</f>
        <v>44012</v>
      </c>
      <c r="C67" s="16">
        <f>0</f>
        <v>0</v>
      </c>
      <c r="D67" s="16">
        <f>0</f>
        <v>0</v>
      </c>
      <c r="E67" s="16">
        <f>0</f>
        <v>0</v>
      </c>
      <c r="F67" s="16">
        <f>0</f>
        <v>0</v>
      </c>
      <c r="G67" s="16">
        <f t="shared" si="15"/>
        <v>61927.219999999994</v>
      </c>
      <c r="H67" s="2"/>
      <c r="I67" s="2"/>
      <c r="J67" s="2"/>
      <c r="K67" s="2"/>
      <c r="L67" s="2"/>
      <c r="M67" s="2"/>
      <c r="N67" s="2"/>
      <c r="O67" s="2"/>
      <c r="P67" s="9"/>
      <c r="Q67" s="2"/>
      <c r="R67" s="15"/>
    </row>
    <row r="68" spans="1:18" x14ac:dyDescent="0.25">
      <c r="A68" s="2">
        <v>27</v>
      </c>
      <c r="B68" s="3">
        <f t="shared" ref="B68" si="354">EDATE(B66,1)</f>
        <v>44032</v>
      </c>
      <c r="C68" s="16">
        <f t="shared" ref="C68" si="355">D68+E68</f>
        <v>4355.5300000000007</v>
      </c>
      <c r="D68" s="16">
        <f t="shared" ref="D68" si="356">ROUND(G65*$D$8*(B66-B65)/365+G67*$D$8*(B67-B66)/365,2)</f>
        <v>1259.17</v>
      </c>
      <c r="E68" s="16">
        <f t="shared" ref="E68" si="357">ROUND(G67*$D$9,2)</f>
        <v>3096.36</v>
      </c>
      <c r="F68" s="16">
        <f>0</f>
        <v>0</v>
      </c>
      <c r="G68" s="16">
        <f t="shared" si="15"/>
        <v>58830.859999999993</v>
      </c>
      <c r="H68" s="2">
        <f t="shared" ref="H68:H86" si="358">A68</f>
        <v>27</v>
      </c>
      <c r="I68" s="2">
        <f t="shared" ref="I68" si="359">B68-B66</f>
        <v>30</v>
      </c>
      <c r="J68" s="2">
        <f>0</f>
        <v>0</v>
      </c>
      <c r="K68" s="2">
        <f t="shared" ref="K68" si="360">(B68-$B$14)/$K$6</f>
        <v>27.129032258064516</v>
      </c>
      <c r="L68" s="2">
        <f t="shared" ref="L68" si="361">INT(K68)</f>
        <v>27</v>
      </c>
      <c r="M68" s="3">
        <f t="shared" ref="M68" si="362">$F$11+31*L68</f>
        <v>44028</v>
      </c>
      <c r="N68" s="2">
        <f t="shared" ref="N68" si="363">K68-L68</f>
        <v>0.12903225806451601</v>
      </c>
      <c r="O68" s="2"/>
      <c r="P68" s="9">
        <f t="shared" ref="P68" si="364">1+N68*$K$8</f>
        <v>1.0025858620277988</v>
      </c>
      <c r="Q68" s="2">
        <f t="shared" ref="Q68" si="365">(1+$K$8)^L68</f>
        <v>1.7087141705385964</v>
      </c>
      <c r="R68" s="15">
        <f t="shared" ref="R68" si="366">C68/P68/Q68</f>
        <v>2542.435899575938</v>
      </c>
    </row>
    <row r="69" spans="1:18" x14ac:dyDescent="0.25">
      <c r="A69" s="2"/>
      <c r="B69" s="18">
        <f t="shared" ref="B69" si="367">DATE(YEAR(B67),MONTH(B67)+2,1)-1</f>
        <v>44043</v>
      </c>
      <c r="C69" s="16">
        <f>0</f>
        <v>0</v>
      </c>
      <c r="D69" s="16">
        <f>0</f>
        <v>0</v>
      </c>
      <c r="E69" s="16">
        <f>0</f>
        <v>0</v>
      </c>
      <c r="F69" s="16">
        <f>0</f>
        <v>0</v>
      </c>
      <c r="G69" s="16">
        <f t="shared" si="15"/>
        <v>58830.859999999993</v>
      </c>
      <c r="H69" s="2"/>
      <c r="I69" s="2"/>
      <c r="J69" s="2"/>
      <c r="K69" s="2"/>
      <c r="L69" s="2"/>
      <c r="M69" s="2"/>
      <c r="N69" s="2"/>
      <c r="O69" s="2"/>
      <c r="P69" s="9"/>
      <c r="Q69" s="2"/>
      <c r="R69" s="15"/>
    </row>
    <row r="70" spans="1:18" x14ac:dyDescent="0.25">
      <c r="A70" s="2">
        <v>28</v>
      </c>
      <c r="B70" s="3">
        <f t="shared" ref="B70" si="368">EDATE(B68,1)</f>
        <v>44063</v>
      </c>
      <c r="C70" s="16">
        <f t="shared" ref="C70" si="369">D70+E70</f>
        <v>4176.28</v>
      </c>
      <c r="D70" s="16">
        <f t="shared" ref="D70" si="370">ROUND(G67*$D$8*(B68-B67)/365+G69*$D$8*(B69-B68)/365,2)</f>
        <v>1234.74</v>
      </c>
      <c r="E70" s="16">
        <f t="shared" ref="E70" si="371">ROUND(G69*$D$9,2)</f>
        <v>2941.54</v>
      </c>
      <c r="F70" s="16">
        <f>0</f>
        <v>0</v>
      </c>
      <c r="G70" s="16">
        <f t="shared" si="15"/>
        <v>55889.319999999992</v>
      </c>
      <c r="H70" s="2">
        <f t="shared" ref="H70:H86" si="372">A70</f>
        <v>28</v>
      </c>
      <c r="I70" s="2">
        <f t="shared" ref="I70" si="373">B70-B68</f>
        <v>31</v>
      </c>
      <c r="J70" s="2">
        <v>2</v>
      </c>
      <c r="K70" s="2">
        <f t="shared" ref="K70" si="374">(B70-$B$14)/$K$6</f>
        <v>28.129032258064516</v>
      </c>
      <c r="L70" s="2">
        <f t="shared" ref="L70" si="375">INT(K70)</f>
        <v>28</v>
      </c>
      <c r="M70" s="3">
        <f t="shared" ref="M70" si="376">$F$11+31*L70</f>
        <v>44059</v>
      </c>
      <c r="N70" s="2">
        <f t="shared" ref="N70" si="377">K70-L70</f>
        <v>0.12903225806451601</v>
      </c>
      <c r="O70" s="2"/>
      <c r="P70" s="9">
        <f t="shared" ref="P70" si="378">1+N70*$K$8</f>
        <v>1.0025858620277988</v>
      </c>
      <c r="Q70" s="2">
        <f t="shared" ref="Q70" si="379">(1+$K$8)^L70</f>
        <v>1.7429575384857663</v>
      </c>
      <c r="R70" s="15">
        <f t="shared" ref="R70" si="380">C70/P70/Q70</f>
        <v>2389.9082321778046</v>
      </c>
    </row>
    <row r="71" spans="1:18" x14ac:dyDescent="0.25">
      <c r="A71" s="2"/>
      <c r="B71" s="18">
        <f t="shared" ref="B71" si="381">DATE(YEAR(B69),MONTH(B69)+2,1)-1</f>
        <v>44074</v>
      </c>
      <c r="C71" s="16">
        <f>0</f>
        <v>0</v>
      </c>
      <c r="D71" s="16">
        <f>0</f>
        <v>0</v>
      </c>
      <c r="E71" s="16">
        <f>0</f>
        <v>0</v>
      </c>
      <c r="F71" s="16">
        <f>0</f>
        <v>0</v>
      </c>
      <c r="G71" s="16">
        <f t="shared" si="15"/>
        <v>55889.319999999992</v>
      </c>
      <c r="H71" s="2"/>
      <c r="I71" s="2"/>
      <c r="J71" s="2"/>
      <c r="K71" s="2"/>
      <c r="L71" s="2"/>
      <c r="M71" s="2"/>
      <c r="N71" s="2"/>
      <c r="O71" s="2"/>
      <c r="P71" s="9"/>
      <c r="Q71" s="2"/>
      <c r="R71" s="15"/>
    </row>
    <row r="72" spans="1:18" x14ac:dyDescent="0.25">
      <c r="A72" s="2">
        <v>29</v>
      </c>
      <c r="B72" s="3">
        <f t="shared" ref="B72" si="382">EDATE(B70,1)</f>
        <v>44094</v>
      </c>
      <c r="C72" s="16">
        <f t="shared" ref="C72" si="383">D72+E72</f>
        <v>3967.47</v>
      </c>
      <c r="D72" s="16">
        <f t="shared" ref="D72" si="384">ROUND(G69*$D$8*(B70-B69)/365+G71*$D$8*(B71-B70)/365,2)</f>
        <v>1173</v>
      </c>
      <c r="E72" s="16">
        <f t="shared" ref="E72" si="385">ROUND(G71*$D$9,2)</f>
        <v>2794.47</v>
      </c>
      <c r="F72" s="16">
        <f>0</f>
        <v>0</v>
      </c>
      <c r="G72" s="16">
        <f t="shared" si="15"/>
        <v>53094.849999999991</v>
      </c>
      <c r="H72" s="2">
        <f t="shared" ref="H72:H86" si="386">A72</f>
        <v>29</v>
      </c>
      <c r="I72" s="2">
        <f t="shared" ref="I72" si="387">B72-B70</f>
        <v>31</v>
      </c>
      <c r="J72" s="2">
        <v>1</v>
      </c>
      <c r="K72" s="2">
        <f t="shared" ref="K72" si="388">(B72-$B$14)/$K$6</f>
        <v>29.129032258064516</v>
      </c>
      <c r="L72" s="2">
        <f t="shared" ref="L72" si="389">INT(K72)</f>
        <v>29</v>
      </c>
      <c r="M72" s="3">
        <f t="shared" ref="M72" si="390">$F$11+31*L72</f>
        <v>44090</v>
      </c>
      <c r="N72" s="2">
        <f t="shared" ref="N72" si="391">K72-L72</f>
        <v>0.12903225806451601</v>
      </c>
      <c r="O72" s="2"/>
      <c r="P72" s="9">
        <f t="shared" ref="P72" si="392">1+N72*$K$8</f>
        <v>1.0025858620277988</v>
      </c>
      <c r="Q72" s="2">
        <f t="shared" ref="Q72" si="393">(1+$K$8)^L72</f>
        <v>1.7778871582757445</v>
      </c>
      <c r="R72" s="15">
        <f t="shared" ref="R72" si="394">C72/P72/Q72</f>
        <v>2225.8089397565668</v>
      </c>
    </row>
    <row r="73" spans="1:18" x14ac:dyDescent="0.25">
      <c r="A73" s="2"/>
      <c r="B73" s="18">
        <f t="shared" ref="B73" si="395">DATE(YEAR(B71),MONTH(B71)+2,1)-1</f>
        <v>44104</v>
      </c>
      <c r="C73" s="16">
        <f>0</f>
        <v>0</v>
      </c>
      <c r="D73" s="16">
        <f>0</f>
        <v>0</v>
      </c>
      <c r="E73" s="16">
        <f>0</f>
        <v>0</v>
      </c>
      <c r="F73" s="16">
        <f>0</f>
        <v>0</v>
      </c>
      <c r="G73" s="16">
        <f t="shared" si="15"/>
        <v>53094.849999999991</v>
      </c>
      <c r="H73" s="2"/>
      <c r="I73" s="2"/>
      <c r="J73" s="2"/>
      <c r="K73" s="2"/>
      <c r="L73" s="2"/>
      <c r="M73" s="2"/>
      <c r="N73" s="2"/>
      <c r="O73" s="2"/>
      <c r="P73" s="9"/>
      <c r="Q73" s="2"/>
      <c r="R73" s="15"/>
    </row>
    <row r="74" spans="1:18" x14ac:dyDescent="0.25">
      <c r="A74" s="2">
        <v>30</v>
      </c>
      <c r="B74" s="3">
        <f t="shared" ref="B74" si="396">EDATE(B72,1)</f>
        <v>44124</v>
      </c>
      <c r="C74" s="16">
        <f t="shared" ref="C74" si="397">D74+E74</f>
        <v>3734.3199999999997</v>
      </c>
      <c r="D74" s="16">
        <f t="shared" ref="D74" si="398">ROUND(G71*$D$8*(B72-B71)/365+G73*$D$8*(B73-B72)/365,2)</f>
        <v>1079.58</v>
      </c>
      <c r="E74" s="16">
        <f t="shared" ref="E74" si="399">ROUND(G73*$D$9,2)</f>
        <v>2654.74</v>
      </c>
      <c r="F74" s="16">
        <f>0</f>
        <v>0</v>
      </c>
      <c r="G74" s="16">
        <f t="shared" si="15"/>
        <v>50440.109999999993</v>
      </c>
      <c r="H74" s="2">
        <f t="shared" ref="H74:H86" si="400">A74</f>
        <v>30</v>
      </c>
      <c r="I74" s="2">
        <f t="shared" ref="I74" si="401">B74-B72</f>
        <v>30</v>
      </c>
      <c r="J74" s="2">
        <v>11</v>
      </c>
      <c r="K74" s="2">
        <f t="shared" ref="K74" si="402">(B74-$B$14)/$K$6</f>
        <v>30.096774193548388</v>
      </c>
      <c r="L74" s="2">
        <f t="shared" ref="L74" si="403">INT(K74)</f>
        <v>30</v>
      </c>
      <c r="M74" s="3">
        <f t="shared" ref="M74" si="404">$F$11+31*L74</f>
        <v>44121</v>
      </c>
      <c r="N74" s="2">
        <f t="shared" ref="N74" si="405">K74-L74</f>
        <v>9.6774193548387899E-2</v>
      </c>
      <c r="O74" s="2"/>
      <c r="P74" s="9">
        <f t="shared" ref="P74" si="406">1+N74*$K$8</f>
        <v>1.0019393965208492</v>
      </c>
      <c r="Q74" s="2">
        <f t="shared" ref="Q74" si="407">(1+$K$8)^L74</f>
        <v>1.8135167826910403</v>
      </c>
      <c r="R74" s="15">
        <f t="shared" ref="R74" si="408">C74/P74/Q74</f>
        <v>2055.1735318436768</v>
      </c>
    </row>
    <row r="75" spans="1:18" x14ac:dyDescent="0.25">
      <c r="A75" s="2"/>
      <c r="B75" s="18">
        <f t="shared" ref="B75" si="409">DATE(YEAR(B73),MONTH(B73)+2,1)-1</f>
        <v>44135</v>
      </c>
      <c r="C75" s="16">
        <f>0</f>
        <v>0</v>
      </c>
      <c r="D75" s="16">
        <f>0</f>
        <v>0</v>
      </c>
      <c r="E75" s="16">
        <f>0</f>
        <v>0</v>
      </c>
      <c r="F75" s="16">
        <f>0</f>
        <v>0</v>
      </c>
      <c r="G75" s="16">
        <f t="shared" si="15"/>
        <v>50440.109999999993</v>
      </c>
      <c r="H75" s="2"/>
      <c r="I75" s="2"/>
      <c r="J75" s="2"/>
      <c r="K75" s="2"/>
      <c r="L75" s="2"/>
      <c r="M75" s="2"/>
      <c r="N75" s="2"/>
      <c r="O75" s="2"/>
      <c r="P75" s="9"/>
      <c r="Q75" s="2"/>
      <c r="R75" s="15"/>
    </row>
    <row r="76" spans="1:18" x14ac:dyDescent="0.25">
      <c r="A76" s="2">
        <v>31</v>
      </c>
      <c r="B76" s="3">
        <f t="shared" ref="B76" si="410">EDATE(B74,1)</f>
        <v>44155</v>
      </c>
      <c r="C76" s="16">
        <f t="shared" ref="C76" si="411">D76+E76</f>
        <v>3580.6400000000003</v>
      </c>
      <c r="D76" s="16">
        <f t="shared" ref="D76" si="412">ROUND(G73*$D$8*(B74-B73)/365+G75*$D$8*(B75-B74)/365,2)</f>
        <v>1058.6300000000001</v>
      </c>
      <c r="E76" s="16">
        <f t="shared" ref="E76" si="413">ROUND(G75*$D$9,2)</f>
        <v>2522.0100000000002</v>
      </c>
      <c r="F76" s="16">
        <f>0</f>
        <v>0</v>
      </c>
      <c r="G76" s="16">
        <f t="shared" si="15"/>
        <v>47918.099999999991</v>
      </c>
      <c r="H76" s="2">
        <f t="shared" ref="H76:H86" si="414">A76</f>
        <v>31</v>
      </c>
      <c r="I76" s="2">
        <f t="shared" ref="I76" si="415">B76-B74</f>
        <v>31</v>
      </c>
      <c r="J76" s="2">
        <v>21</v>
      </c>
      <c r="K76" s="2">
        <f t="shared" ref="K76" si="416">(B76-$B$14)/$K$6</f>
        <v>31.096774193548388</v>
      </c>
      <c r="L76" s="2">
        <f t="shared" ref="L76" si="417">INT(K76)</f>
        <v>31</v>
      </c>
      <c r="M76" s="3">
        <f t="shared" ref="M76" si="418">$F$11+31*L76</f>
        <v>44152</v>
      </c>
      <c r="N76" s="2">
        <f t="shared" ref="N76" si="419">K76-L76</f>
        <v>9.6774193548387899E-2</v>
      </c>
      <c r="O76" s="2"/>
      <c r="P76" s="9">
        <f t="shared" ref="P76" si="420">1+N76*$K$8</f>
        <v>1.0019393965208492</v>
      </c>
      <c r="Q76" s="2">
        <f t="shared" ref="Q76" si="421">(1+$K$8)^L76</f>
        <v>1.8498604401258485</v>
      </c>
      <c r="R76" s="15">
        <f t="shared" ref="R76" si="422">C76/P76/Q76</f>
        <v>1931.8804183107593</v>
      </c>
    </row>
    <row r="77" spans="1:18" x14ac:dyDescent="0.25">
      <c r="A77" s="2"/>
      <c r="B77" s="18">
        <f t="shared" ref="B77" si="423">DATE(YEAR(B75),MONTH(B75)+2,1)-1</f>
        <v>44165</v>
      </c>
      <c r="C77" s="16">
        <f>0</f>
        <v>0</v>
      </c>
      <c r="D77" s="16">
        <f>0</f>
        <v>0</v>
      </c>
      <c r="E77" s="16">
        <f>0</f>
        <v>0</v>
      </c>
      <c r="F77" s="16">
        <f>0</f>
        <v>0</v>
      </c>
      <c r="G77" s="16">
        <f t="shared" si="15"/>
        <v>47918.099999999991</v>
      </c>
      <c r="H77" s="2"/>
      <c r="I77" s="2"/>
      <c r="J77" s="2"/>
      <c r="K77" s="2"/>
      <c r="L77" s="2"/>
      <c r="M77" s="2"/>
      <c r="N77" s="2"/>
      <c r="O77" s="2"/>
      <c r="P77" s="9"/>
      <c r="Q77" s="2"/>
      <c r="R77" s="15"/>
    </row>
    <row r="78" spans="1:18" x14ac:dyDescent="0.25">
      <c r="A78" s="2">
        <v>32</v>
      </c>
      <c r="B78" s="3">
        <f t="shared" ref="B78" si="424">EDATE(B76,1)</f>
        <v>44185</v>
      </c>
      <c r="C78" s="16">
        <f t="shared" ref="C78" si="425">D78+E78</f>
        <v>3370.23</v>
      </c>
      <c r="D78" s="16">
        <f t="shared" ref="D78" si="426">ROUND(G75*$D$8*(B76-B75)/365+G77*$D$8*(B77-B76)/365,2)</f>
        <v>974.32</v>
      </c>
      <c r="E78" s="16">
        <f t="shared" ref="E78" si="427">ROUND(G77*$D$9,2)</f>
        <v>2395.91</v>
      </c>
      <c r="F78" s="16">
        <f>0</f>
        <v>0</v>
      </c>
      <c r="G78" s="16">
        <f t="shared" si="15"/>
        <v>45522.189999999988</v>
      </c>
      <c r="H78" s="2">
        <f t="shared" ref="H78:H86" si="428">A78</f>
        <v>32</v>
      </c>
      <c r="I78" s="2">
        <f t="shared" ref="I78" si="429">B78-B76</f>
        <v>30</v>
      </c>
      <c r="J78" s="2">
        <v>0</v>
      </c>
      <c r="K78" s="2">
        <f t="shared" ref="K78" si="430">(B78-$B$14)/$K$6</f>
        <v>32.064516129032256</v>
      </c>
      <c r="L78" s="2">
        <f t="shared" ref="L78" si="431">INT(K78)</f>
        <v>32</v>
      </c>
      <c r="M78" s="3">
        <f t="shared" ref="M78" si="432">$F$11+31*L78</f>
        <v>44183</v>
      </c>
      <c r="N78" s="2">
        <f t="shared" ref="N78" si="433">K78-L78</f>
        <v>6.4516129032256231E-2</v>
      </c>
      <c r="O78" s="2"/>
      <c r="P78" s="9">
        <f t="shared" ref="P78" si="434">1+N78*$K$8</f>
        <v>1.0012929310138994</v>
      </c>
      <c r="Q78" s="2">
        <f t="shared" ref="Q78" si="435">(1+$K$8)^L78</f>
        <v>1.8869324401094243</v>
      </c>
      <c r="R78" s="15">
        <f t="shared" ref="R78" si="436">C78/P78/Q78</f>
        <v>1783.7830757488111</v>
      </c>
    </row>
    <row r="79" spans="1:18" x14ac:dyDescent="0.25">
      <c r="A79" s="2"/>
      <c r="B79" s="18">
        <f t="shared" ref="B79" si="437">DATE(YEAR(B77),MONTH(B77)+2,1)-1</f>
        <v>44196</v>
      </c>
      <c r="C79" s="16">
        <f>0</f>
        <v>0</v>
      </c>
      <c r="D79" s="16">
        <f>0</f>
        <v>0</v>
      </c>
      <c r="E79" s="16">
        <f>0</f>
        <v>0</v>
      </c>
      <c r="F79" s="16">
        <f>0</f>
        <v>0</v>
      </c>
      <c r="G79" s="16">
        <f t="shared" si="15"/>
        <v>45522.189999999988</v>
      </c>
      <c r="H79" s="2"/>
      <c r="I79" s="2"/>
      <c r="J79" s="2"/>
      <c r="K79" s="2"/>
      <c r="L79" s="2"/>
      <c r="M79" s="2"/>
      <c r="N79" s="2"/>
      <c r="O79" s="2"/>
      <c r="P79" s="9"/>
      <c r="Q79" s="2"/>
      <c r="R79" s="15"/>
    </row>
    <row r="80" spans="1:18" x14ac:dyDescent="0.25">
      <c r="A80" s="2">
        <v>33</v>
      </c>
      <c r="B80" s="3">
        <f t="shared" ref="B80" si="438">EDATE(B78,1)</f>
        <v>44216</v>
      </c>
      <c r="C80" s="16">
        <f t="shared" ref="C80" si="439">D80+E80</f>
        <v>3231.52</v>
      </c>
      <c r="D80" s="16">
        <f t="shared" ref="D80" si="440">ROUND(G77*$D$8*(B78-B77)/365+G79*$D$8*(B79-B78)/365,2)</f>
        <v>955.41</v>
      </c>
      <c r="E80" s="16">
        <f t="shared" ref="E80" si="441">ROUND(G79*$D$9,2)</f>
        <v>2276.11</v>
      </c>
      <c r="F80" s="16">
        <f>0</f>
        <v>0</v>
      </c>
      <c r="G80" s="16">
        <f t="shared" si="15"/>
        <v>43246.079999999987</v>
      </c>
      <c r="H80" s="2">
        <f t="shared" ref="H80:H86" si="442">A80</f>
        <v>33</v>
      </c>
      <c r="I80" s="2">
        <f t="shared" ref="I80" si="443">B80-B78</f>
        <v>31</v>
      </c>
      <c r="J80" s="2">
        <v>0</v>
      </c>
      <c r="K80" s="2">
        <f t="shared" ref="K80" si="444">(B80-$B$14)/$K$6</f>
        <v>33.064516129032256</v>
      </c>
      <c r="L80" s="2">
        <f t="shared" ref="L80" si="445">INT(K80)</f>
        <v>33</v>
      </c>
      <c r="M80" s="3">
        <f t="shared" ref="M80" si="446">$F$11+31*L80</f>
        <v>44214</v>
      </c>
      <c r="N80" s="2">
        <f t="shared" ref="N80" si="447">K80-L80</f>
        <v>6.4516129032256231E-2</v>
      </c>
      <c r="O80" s="2"/>
      <c r="P80" s="9">
        <f t="shared" ref="P80" si="448">1+N80*$K$8</f>
        <v>1.0012929310138994</v>
      </c>
      <c r="Q80" s="2">
        <f t="shared" ref="Q80" si="449">(1+$K$8)^L80</f>
        <v>1.9247473789401539</v>
      </c>
      <c r="R80" s="15">
        <f t="shared" ref="R80" si="450">C80/P80/Q80</f>
        <v>1676.7640771687309</v>
      </c>
    </row>
    <row r="81" spans="1:18" x14ac:dyDescent="0.25">
      <c r="A81" s="2"/>
      <c r="B81" s="18">
        <f t="shared" ref="B81" si="451">DATE(YEAR(B79),MONTH(B79)+2,1)-1</f>
        <v>44227</v>
      </c>
      <c r="C81" s="16">
        <f>0</f>
        <v>0</v>
      </c>
      <c r="D81" s="16">
        <f>0</f>
        <v>0</v>
      </c>
      <c r="E81" s="16">
        <f>0</f>
        <v>0</v>
      </c>
      <c r="F81" s="16">
        <f>0</f>
        <v>0</v>
      </c>
      <c r="G81" s="16">
        <f t="shared" si="15"/>
        <v>43246.079999999987</v>
      </c>
      <c r="H81" s="2"/>
      <c r="I81" s="2"/>
      <c r="J81" s="2"/>
      <c r="K81" s="2"/>
      <c r="L81" s="2"/>
      <c r="M81" s="2"/>
      <c r="N81" s="2"/>
      <c r="O81" s="2"/>
      <c r="P81" s="9"/>
      <c r="Q81" s="2"/>
      <c r="R81" s="15"/>
    </row>
    <row r="82" spans="1:18" x14ac:dyDescent="0.25">
      <c r="A82" s="2">
        <v>34</v>
      </c>
      <c r="B82" s="3">
        <f t="shared" ref="B82" si="452">EDATE(B80,1)</f>
        <v>44247</v>
      </c>
      <c r="C82" s="16">
        <f t="shared" ref="C82" si="453">D82+E82</f>
        <v>3069.94</v>
      </c>
      <c r="D82" s="16">
        <f t="shared" ref="D82" si="454">ROUND(G79*$D$8*(B80-B79)/365+G81*$D$8*(B81-B80)/365,2)</f>
        <v>907.64</v>
      </c>
      <c r="E82" s="16">
        <f t="shared" ref="E82" si="455">ROUND(G81*$D$9,2)</f>
        <v>2162.3000000000002</v>
      </c>
      <c r="F82" s="16">
        <f>0</f>
        <v>0</v>
      </c>
      <c r="G82" s="16">
        <f t="shared" si="15"/>
        <v>41083.779999999984</v>
      </c>
      <c r="H82" s="2">
        <f t="shared" ref="H82:H86" si="456">A82</f>
        <v>34</v>
      </c>
      <c r="I82" s="2">
        <f t="shared" ref="I82" si="457">B82-B80</f>
        <v>31</v>
      </c>
      <c r="J82" s="2">
        <v>0</v>
      </c>
      <c r="K82" s="2">
        <f t="shared" ref="K82" si="458">(B82-$B$14)/$K$6</f>
        <v>34.064516129032256</v>
      </c>
      <c r="L82" s="2">
        <f t="shared" ref="L82" si="459">INT(K82)</f>
        <v>34</v>
      </c>
      <c r="M82" s="3">
        <f t="shared" ref="M82" si="460">$F$11+31*L82</f>
        <v>44245</v>
      </c>
      <c r="N82" s="2">
        <f t="shared" ref="N82" si="461">K82-L82</f>
        <v>6.4516129032256231E-2</v>
      </c>
      <c r="O82" s="2"/>
      <c r="P82" s="9">
        <f t="shared" ref="P82" si="462">1+N82*$K$8</f>
        <v>1.0012929310138994</v>
      </c>
      <c r="Q82" s="2">
        <f t="shared" ref="Q82" si="463">(1+$K$8)^L82</f>
        <v>1.9633201454325291</v>
      </c>
      <c r="R82" s="15">
        <f t="shared" ref="R82" si="464">C82/P82/Q82</f>
        <v>1561.6280980958106</v>
      </c>
    </row>
    <row r="83" spans="1:18" x14ac:dyDescent="0.25">
      <c r="A83" s="2"/>
      <c r="B83" s="18">
        <f t="shared" ref="B83" si="465">DATE(YEAR(B81),MONTH(B81)+2,1)-1</f>
        <v>44255</v>
      </c>
      <c r="C83" s="16">
        <f>0</f>
        <v>0</v>
      </c>
      <c r="D83" s="16">
        <f>0</f>
        <v>0</v>
      </c>
      <c r="E83" s="16">
        <f>0</f>
        <v>0</v>
      </c>
      <c r="F83" s="16">
        <f>0</f>
        <v>0</v>
      </c>
      <c r="G83" s="16">
        <f t="shared" si="15"/>
        <v>41083.779999999984</v>
      </c>
      <c r="H83" s="2"/>
      <c r="I83" s="2"/>
      <c r="J83" s="2"/>
      <c r="K83" s="2"/>
      <c r="L83" s="2"/>
      <c r="M83" s="2"/>
      <c r="N83" s="2"/>
      <c r="O83" s="2"/>
      <c r="P83" s="9"/>
      <c r="Q83" s="2"/>
      <c r="R83" s="15"/>
    </row>
    <row r="84" spans="1:18" x14ac:dyDescent="0.25">
      <c r="A84" s="2">
        <v>35</v>
      </c>
      <c r="B84" s="3">
        <f t="shared" ref="B84" si="466">EDATE(B82,1)</f>
        <v>44275</v>
      </c>
      <c r="C84" s="16">
        <f t="shared" ref="C84" si="467">D84+E84</f>
        <v>2835.75</v>
      </c>
      <c r="D84" s="16">
        <f t="shared" ref="D84" si="468">ROUND(G81*$D$8*(B82-B81)/365+G83*$D$8*(B83-B82)/365,2)</f>
        <v>781.56</v>
      </c>
      <c r="E84" s="16">
        <f t="shared" ref="E84" si="469">ROUND(G83*$D$9,2)</f>
        <v>2054.19</v>
      </c>
      <c r="F84" s="16">
        <f>0</f>
        <v>0</v>
      </c>
      <c r="G84" s="17">
        <f t="shared" si="15"/>
        <v>39029.589999999982</v>
      </c>
      <c r="H84" s="2">
        <f t="shared" ref="H84:H86" si="470">A84</f>
        <v>35</v>
      </c>
      <c r="I84" s="2">
        <f t="shared" ref="I84" si="471">B84-B82</f>
        <v>28</v>
      </c>
      <c r="J84" s="2">
        <v>0</v>
      </c>
      <c r="K84" s="2">
        <f t="shared" ref="K84" si="472">(B84-$B$14)/$K$6</f>
        <v>34.967741935483872</v>
      </c>
      <c r="L84" s="2">
        <f t="shared" ref="L84" si="473">INT(K84)</f>
        <v>34</v>
      </c>
      <c r="M84" s="3">
        <f t="shared" ref="M84" si="474">$F$11+31*L84</f>
        <v>44245</v>
      </c>
      <c r="N84" s="2">
        <f t="shared" ref="N84" si="475">K84-L84</f>
        <v>0.96774193548387188</v>
      </c>
      <c r="O84" s="2"/>
      <c r="P84" s="9">
        <f t="shared" ref="P84" si="476">1+N84*$K$8</f>
        <v>1.0193939652084907</v>
      </c>
      <c r="Q84" s="2">
        <f t="shared" ref="Q84" si="477">(1+$K$8)^L84</f>
        <v>1.9633201454325291</v>
      </c>
      <c r="R84" s="15">
        <f t="shared" ref="R84" si="478">C84/P84/Q84</f>
        <v>1416.8855123163873</v>
      </c>
    </row>
    <row r="85" spans="1:18" x14ac:dyDescent="0.25">
      <c r="A85" s="2"/>
      <c r="B85" s="18">
        <f t="shared" ref="B85" si="479">DATE(YEAR(B83),MONTH(B83)+2,1)-1</f>
        <v>44286</v>
      </c>
      <c r="C85" s="16">
        <f>0</f>
        <v>0</v>
      </c>
      <c r="D85" s="16">
        <f>0</f>
        <v>0</v>
      </c>
      <c r="E85" s="16">
        <f>0</f>
        <v>0</v>
      </c>
      <c r="F85" s="16">
        <f>0</f>
        <v>0</v>
      </c>
      <c r="G85" s="17">
        <f t="shared" ref="G85:G86" si="480">G84-E85</f>
        <v>39029.589999999982</v>
      </c>
      <c r="H85" s="2"/>
      <c r="I85" s="2"/>
      <c r="J85" s="2"/>
      <c r="K85" s="2"/>
      <c r="L85" s="2"/>
      <c r="M85" s="2"/>
      <c r="N85" s="2"/>
      <c r="O85" s="2"/>
      <c r="P85" s="9"/>
      <c r="Q85" s="2"/>
      <c r="R85" s="15"/>
    </row>
    <row r="86" spans="1:18" x14ac:dyDescent="0.25">
      <c r="A86" s="2">
        <v>36</v>
      </c>
      <c r="B86" s="3">
        <f t="shared" ref="B86" si="481">EDATE(B84,1)</f>
        <v>44306</v>
      </c>
      <c r="C86" s="16">
        <f>ROUND(G85+D86,2)</f>
        <v>40359.870000000003</v>
      </c>
      <c r="D86" s="16">
        <f>ROUND(G83*$D$8*(B84-B83)/365+G85*$D$8*(B86-B84)/365,2)</f>
        <v>1330.28</v>
      </c>
      <c r="E86" s="16">
        <f>C86-D86</f>
        <v>39029.590000000004</v>
      </c>
      <c r="F86" s="16">
        <f>0</f>
        <v>0</v>
      </c>
      <c r="G86" s="16">
        <f t="shared" si="480"/>
        <v>0</v>
      </c>
      <c r="H86" s="2">
        <f t="shared" ref="H86" si="482">A86</f>
        <v>36</v>
      </c>
      <c r="I86" s="2">
        <f t="shared" ref="I86" si="483">B86-B84</f>
        <v>31</v>
      </c>
      <c r="J86" s="2">
        <v>0</v>
      </c>
      <c r="K86" s="2">
        <f t="shared" ref="K86" si="484">(B86-$B$14)/$K$6</f>
        <v>35.967741935483872</v>
      </c>
      <c r="L86" s="2">
        <f t="shared" ref="L86" si="485">INT(K86)</f>
        <v>35</v>
      </c>
      <c r="M86" s="3">
        <f t="shared" ref="M86" si="486">$F$11+31*L86</f>
        <v>44276</v>
      </c>
      <c r="N86" s="2">
        <f t="shared" ref="N86" si="487">K86-L86</f>
        <v>0.96774193548387188</v>
      </c>
      <c r="O86" s="2"/>
      <c r="P86" s="9">
        <f t="shared" ref="P86" si="488">1+N86*$K$8</f>
        <v>1.0193939652084907</v>
      </c>
      <c r="Q86" s="2">
        <f t="shared" ref="Q86" si="489">(1+$K$8)^L86</f>
        <v>2.0026659267792977</v>
      </c>
      <c r="R86" s="15">
        <f t="shared" ref="R86" si="490">C86/P86/Q86</f>
        <v>19769.659602724987</v>
      </c>
    </row>
    <row r="87" spans="1:18" x14ac:dyDescent="0.25">
      <c r="B87" t="s">
        <v>26</v>
      </c>
      <c r="D87" s="1">
        <f>SUM(D16:D86)</f>
        <v>81866.349999999991</v>
      </c>
      <c r="E87" s="1">
        <f>SUM(E16:E86)</f>
        <v>234999.99999999991</v>
      </c>
    </row>
    <row r="88" spans="1:18" x14ac:dyDescent="0.25">
      <c r="C88" t="s">
        <v>27</v>
      </c>
      <c r="D88">
        <f>D87-D86</f>
        <v>80536.069999999992</v>
      </c>
      <c r="E88">
        <f>E87-E86</f>
        <v>195970.40999999992</v>
      </c>
    </row>
    <row r="89" spans="1:18" x14ac:dyDescent="0.25">
      <c r="C89" t="s">
        <v>28</v>
      </c>
      <c r="D89">
        <v>80536.08</v>
      </c>
      <c r="E89">
        <v>195970.4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Professional</cp:lastModifiedBy>
  <dcterms:created xsi:type="dcterms:W3CDTF">2020-04-06T09:37:30Z</dcterms:created>
  <dcterms:modified xsi:type="dcterms:W3CDTF">2020-04-06T11:10:19Z</dcterms:modified>
</cp:coreProperties>
</file>