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ЮниКредит\2019_11_28\Иван\"/>
    </mc:Choice>
  </mc:AlternateContent>
  <xr:revisionPtr revIDLastSave="0" documentId="13_ncr:1_{C7EDD5CA-0B55-4EBA-8EB8-4B8AA0EDF7C7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График платежей по договору" sheetId="1" r:id="rId1"/>
    <sheet name="18,49%" sheetId="2" r:id="rId2"/>
    <sheet name="По договору" sheetId="4" r:id="rId3"/>
    <sheet name="Расчет неосновательного обогаще" sheetId="3" r:id="rId4"/>
    <sheet name="395" sheetId="5" r:id="rId5"/>
  </sheets>
  <calcPr calcId="179021"/>
</workbook>
</file>

<file path=xl/calcChain.xml><?xml version="1.0" encoding="utf-8"?>
<calcChain xmlns="http://schemas.openxmlformats.org/spreadsheetml/2006/main">
  <c r="D72" i="5" l="1"/>
  <c r="A45" i="3"/>
  <c r="B3" i="3"/>
  <c r="A4" i="3"/>
  <c r="A5" i="3" s="1"/>
  <c r="B5" i="3" s="1"/>
  <c r="F6" i="4"/>
  <c r="B6" i="4"/>
  <c r="D5" i="4"/>
  <c r="C5" i="4"/>
  <c r="E11" i="2"/>
  <c r="E6" i="2" s="1"/>
  <c r="D6" i="2" s="1"/>
  <c r="E2" i="2" s="1"/>
  <c r="B7" i="2"/>
  <c r="F6" i="2"/>
  <c r="B6" i="2"/>
  <c r="C6" i="2" s="1"/>
  <c r="D5" i="2"/>
  <c r="C5" i="2"/>
  <c r="L5" i="1"/>
  <c r="C8" i="1"/>
  <c r="C10" i="1"/>
  <c r="C12" i="1"/>
  <c r="C16" i="1"/>
  <c r="C18" i="1"/>
  <c r="C20" i="1"/>
  <c r="C24" i="1"/>
  <c r="C26" i="1"/>
  <c r="C28" i="1"/>
  <c r="C32" i="1"/>
  <c r="C34" i="1"/>
  <c r="C36" i="1"/>
  <c r="C40" i="1"/>
  <c r="C42" i="1"/>
  <c r="C44" i="1"/>
  <c r="C48" i="1"/>
  <c r="C50" i="1"/>
  <c r="C52" i="1"/>
  <c r="C56" i="1"/>
  <c r="C58" i="1"/>
  <c r="C60" i="1"/>
  <c r="C64" i="1"/>
  <c r="C5" i="1"/>
  <c r="D5" i="1"/>
  <c r="I59" i="1"/>
  <c r="I23" i="1"/>
  <c r="I11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B7" i="1"/>
  <c r="C7" i="1" s="1"/>
  <c r="B8" i="1"/>
  <c r="B9" i="1"/>
  <c r="C9" i="1" s="1"/>
  <c r="B10" i="1"/>
  <c r="B11" i="1"/>
  <c r="C11" i="1" s="1"/>
  <c r="B12" i="1"/>
  <c r="B13" i="1"/>
  <c r="C13" i="1" s="1"/>
  <c r="B14" i="1"/>
  <c r="C14" i="1" s="1"/>
  <c r="B15" i="1"/>
  <c r="C15" i="1" s="1"/>
  <c r="B16" i="1"/>
  <c r="B17" i="1"/>
  <c r="C17" i="1" s="1"/>
  <c r="B18" i="1"/>
  <c r="B19" i="1"/>
  <c r="C19" i="1" s="1"/>
  <c r="B20" i="1"/>
  <c r="B21" i="1"/>
  <c r="C21" i="1" s="1"/>
  <c r="B22" i="1"/>
  <c r="C22" i="1" s="1"/>
  <c r="B23" i="1"/>
  <c r="C23" i="1" s="1"/>
  <c r="B24" i="1"/>
  <c r="B25" i="1"/>
  <c r="C25" i="1" s="1"/>
  <c r="B26" i="1"/>
  <c r="B27" i="1"/>
  <c r="C27" i="1" s="1"/>
  <c r="B28" i="1"/>
  <c r="B29" i="1"/>
  <c r="C29" i="1" s="1"/>
  <c r="B30" i="1"/>
  <c r="C30" i="1" s="1"/>
  <c r="B31" i="1"/>
  <c r="C31" i="1" s="1"/>
  <c r="B32" i="1"/>
  <c r="B33" i="1"/>
  <c r="C33" i="1" s="1"/>
  <c r="B34" i="1"/>
  <c r="B35" i="1"/>
  <c r="C35" i="1" s="1"/>
  <c r="B36" i="1"/>
  <c r="B37" i="1"/>
  <c r="C37" i="1" s="1"/>
  <c r="B38" i="1"/>
  <c r="C38" i="1" s="1"/>
  <c r="B39" i="1"/>
  <c r="C39" i="1" s="1"/>
  <c r="B40" i="1"/>
  <c r="B41" i="1"/>
  <c r="C41" i="1" s="1"/>
  <c r="B42" i="1"/>
  <c r="B43" i="1"/>
  <c r="C43" i="1" s="1"/>
  <c r="B44" i="1"/>
  <c r="B45" i="1"/>
  <c r="C45" i="1" s="1"/>
  <c r="B46" i="1"/>
  <c r="C46" i="1" s="1"/>
  <c r="B47" i="1"/>
  <c r="C47" i="1" s="1"/>
  <c r="B48" i="1"/>
  <c r="B49" i="1"/>
  <c r="C49" i="1" s="1"/>
  <c r="B50" i="1"/>
  <c r="B51" i="1"/>
  <c r="C51" i="1" s="1"/>
  <c r="B52" i="1"/>
  <c r="B53" i="1"/>
  <c r="C53" i="1" s="1"/>
  <c r="B54" i="1"/>
  <c r="C54" i="1" s="1"/>
  <c r="B55" i="1"/>
  <c r="C55" i="1" s="1"/>
  <c r="B56" i="1"/>
  <c r="B57" i="1"/>
  <c r="C57" i="1" s="1"/>
  <c r="B58" i="1"/>
  <c r="B59" i="1"/>
  <c r="C59" i="1" s="1"/>
  <c r="B60" i="1"/>
  <c r="B61" i="1"/>
  <c r="C61" i="1" s="1"/>
  <c r="B62" i="1"/>
  <c r="C62" i="1" s="1"/>
  <c r="B63" i="1"/>
  <c r="C63" i="1" s="1"/>
  <c r="B64" i="1"/>
  <c r="B65" i="1"/>
  <c r="C65" i="1" s="1"/>
  <c r="B6" i="1"/>
  <c r="C6" i="1" s="1"/>
  <c r="B4" i="3" l="1"/>
  <c r="C4" i="3" s="1"/>
  <c r="A6" i="3"/>
  <c r="C6" i="4"/>
  <c r="E6" i="4" s="1"/>
  <c r="D6" i="4" s="1"/>
  <c r="E6" i="1"/>
  <c r="D9" i="4" l="1"/>
  <c r="E2" i="4"/>
  <c r="F6" i="1"/>
  <c r="C5" i="3"/>
  <c r="D5" i="3" s="1"/>
  <c r="D4" i="3"/>
  <c r="B6" i="3"/>
  <c r="C6" i="3" s="1"/>
  <c r="D6" i="3" s="1"/>
  <c r="A7" i="3"/>
  <c r="G6" i="1"/>
  <c r="B7" i="3" l="1"/>
  <c r="C7" i="3" s="1"/>
  <c r="D7" i="3" s="1"/>
  <c r="A8" i="3"/>
  <c r="E7" i="1"/>
  <c r="F7" i="1" l="1"/>
  <c r="B8" i="3"/>
  <c r="C8" i="3" s="1"/>
  <c r="D8" i="3" s="1"/>
  <c r="A9" i="3"/>
  <c r="G7" i="1"/>
  <c r="E8" i="1" s="1"/>
  <c r="F8" i="1" l="1"/>
  <c r="B9" i="3"/>
  <c r="C9" i="3" s="1"/>
  <c r="D9" i="3" s="1"/>
  <c r="A10" i="3"/>
  <c r="G8" i="1" l="1"/>
  <c r="E9" i="1" s="1"/>
  <c r="B10" i="3"/>
  <c r="C10" i="3" s="1"/>
  <c r="D10" i="3" s="1"/>
  <c r="A11" i="3"/>
  <c r="F9" i="1" l="1"/>
  <c r="B11" i="3"/>
  <c r="C11" i="3" s="1"/>
  <c r="D11" i="3" s="1"/>
  <c r="A12" i="3"/>
  <c r="G9" i="1" l="1"/>
  <c r="E10" i="1" s="1"/>
  <c r="B45" i="3"/>
  <c r="B12" i="3"/>
  <c r="C12" i="3" s="1"/>
  <c r="D12" i="3" s="1"/>
  <c r="A13" i="3"/>
  <c r="F10" i="1" l="1"/>
  <c r="B13" i="3"/>
  <c r="C13" i="3" s="1"/>
  <c r="D13" i="3" s="1"/>
  <c r="A14" i="3"/>
  <c r="G10" i="1" l="1"/>
  <c r="E11" i="1" s="1"/>
  <c r="B14" i="3"/>
  <c r="C14" i="3" s="1"/>
  <c r="D14" i="3" s="1"/>
  <c r="A15" i="3"/>
  <c r="F11" i="1" l="1"/>
  <c r="B15" i="3"/>
  <c r="C15" i="3" s="1"/>
  <c r="D15" i="3" s="1"/>
  <c r="A16" i="3"/>
  <c r="G11" i="1" l="1"/>
  <c r="B16" i="3"/>
  <c r="C16" i="3" s="1"/>
  <c r="D16" i="3" s="1"/>
  <c r="A17" i="3"/>
  <c r="E12" i="1" l="1"/>
  <c r="B17" i="3"/>
  <c r="C17" i="3" s="1"/>
  <c r="D17" i="3" s="1"/>
  <c r="A18" i="3"/>
  <c r="F12" i="1" l="1"/>
  <c r="B18" i="3"/>
  <c r="C18" i="3" s="1"/>
  <c r="D18" i="3" s="1"/>
  <c r="A19" i="3"/>
  <c r="G12" i="1" l="1"/>
  <c r="E13" i="1" s="1"/>
  <c r="B19" i="3"/>
  <c r="C19" i="3" s="1"/>
  <c r="D19" i="3" s="1"/>
  <c r="A20" i="3"/>
  <c r="F13" i="1" l="1"/>
  <c r="B20" i="3"/>
  <c r="C20" i="3" s="1"/>
  <c r="D20" i="3" s="1"/>
  <c r="A21" i="3"/>
  <c r="G13" i="1" l="1"/>
  <c r="E14" i="1" s="1"/>
  <c r="B21" i="3"/>
  <c r="C21" i="3" s="1"/>
  <c r="D21" i="3" s="1"/>
  <c r="A22" i="3"/>
  <c r="F14" i="1" l="1"/>
  <c r="B22" i="3"/>
  <c r="C22" i="3" s="1"/>
  <c r="D22" i="3" s="1"/>
  <c r="A23" i="3"/>
  <c r="G14" i="1" l="1"/>
  <c r="E15" i="1" s="1"/>
  <c r="B23" i="3"/>
  <c r="C23" i="3" s="1"/>
  <c r="D23" i="3" s="1"/>
  <c r="A24" i="3"/>
  <c r="F15" i="1" l="1"/>
  <c r="B24" i="3"/>
  <c r="C24" i="3" s="1"/>
  <c r="D24" i="3" s="1"/>
  <c r="A25" i="3"/>
  <c r="G15" i="1" l="1"/>
  <c r="E16" i="1" s="1"/>
  <c r="B25" i="3"/>
  <c r="C25" i="3" s="1"/>
  <c r="D25" i="3" s="1"/>
  <c r="A26" i="3"/>
  <c r="F16" i="1" l="1"/>
  <c r="A27" i="3"/>
  <c r="B26" i="3"/>
  <c r="C26" i="3" s="1"/>
  <c r="D26" i="3" s="1"/>
  <c r="G16" i="1" l="1"/>
  <c r="E17" i="1" s="1"/>
  <c r="B27" i="3"/>
  <c r="C27" i="3" s="1"/>
  <c r="D27" i="3" s="1"/>
  <c r="A28" i="3"/>
  <c r="F17" i="1" l="1"/>
  <c r="B28" i="3"/>
  <c r="C28" i="3" s="1"/>
  <c r="D28" i="3" s="1"/>
  <c r="A29" i="3"/>
  <c r="G17" i="1" l="1"/>
  <c r="E18" i="1" s="1"/>
  <c r="A30" i="3"/>
  <c r="B29" i="3"/>
  <c r="C29" i="3" s="1"/>
  <c r="D29" i="3" s="1"/>
  <c r="F18" i="1" l="1"/>
  <c r="B30" i="3"/>
  <c r="C30" i="3" s="1"/>
  <c r="D30" i="3" s="1"/>
  <c r="A31" i="3"/>
  <c r="G18" i="1" l="1"/>
  <c r="E19" i="1" s="1"/>
  <c r="A32" i="3"/>
  <c r="B31" i="3"/>
  <c r="C31" i="3" s="1"/>
  <c r="D31" i="3" s="1"/>
  <c r="F19" i="1" l="1"/>
  <c r="B32" i="3"/>
  <c r="C32" i="3" s="1"/>
  <c r="D32" i="3" s="1"/>
  <c r="A33" i="3"/>
  <c r="G19" i="1" l="1"/>
  <c r="E20" i="1" s="1"/>
  <c r="B33" i="3"/>
  <c r="C33" i="3" s="1"/>
  <c r="D33" i="3" s="1"/>
  <c r="A34" i="3"/>
  <c r="F20" i="1" l="1"/>
  <c r="B34" i="3"/>
  <c r="C34" i="3" s="1"/>
  <c r="D34" i="3" s="1"/>
  <c r="A35" i="3"/>
  <c r="G20" i="1" l="1"/>
  <c r="E21" i="1" s="1"/>
  <c r="B35" i="3"/>
  <c r="C35" i="3" s="1"/>
  <c r="D35" i="3" s="1"/>
  <c r="A36" i="3"/>
  <c r="F21" i="1" l="1"/>
  <c r="B36" i="3"/>
  <c r="C36" i="3" s="1"/>
  <c r="D36" i="3" s="1"/>
  <c r="A37" i="3"/>
  <c r="G21" i="1" l="1"/>
  <c r="E22" i="1" s="1"/>
  <c r="A38" i="3"/>
  <c r="B37" i="3"/>
  <c r="C37" i="3" s="1"/>
  <c r="D37" i="3" s="1"/>
  <c r="F22" i="1" l="1"/>
  <c r="B38" i="3"/>
  <c r="C38" i="3" s="1"/>
  <c r="D38" i="3" s="1"/>
  <c r="A39" i="3"/>
  <c r="G22" i="1" l="1"/>
  <c r="E23" i="1" s="1"/>
  <c r="B39" i="3"/>
  <c r="C39" i="3" s="1"/>
  <c r="D39" i="3" s="1"/>
  <c r="A40" i="3"/>
  <c r="F23" i="1" l="1"/>
  <c r="B40" i="3"/>
  <c r="C40" i="3" s="1"/>
  <c r="D40" i="3" s="1"/>
  <c r="A41" i="3"/>
  <c r="G23" i="1" l="1"/>
  <c r="E24" i="1" s="1"/>
  <c r="B41" i="3"/>
  <c r="C41" i="3" s="1"/>
  <c r="D41" i="3" s="1"/>
  <c r="A42" i="3"/>
  <c r="F24" i="1" l="1"/>
  <c r="B42" i="3"/>
  <c r="C42" i="3" s="1"/>
  <c r="D42" i="3" s="1"/>
  <c r="A43" i="3"/>
  <c r="G24" i="1" l="1"/>
  <c r="E25" i="1" s="1"/>
  <c r="B43" i="3"/>
  <c r="C43" i="3" s="1"/>
  <c r="D43" i="3" s="1"/>
  <c r="A44" i="3"/>
  <c r="B44" i="3" s="1"/>
  <c r="C44" i="3" s="1"/>
  <c r="C45" i="3" l="1"/>
  <c r="D45" i="3" s="1"/>
  <c r="D44" i="3"/>
  <c r="F25" i="1"/>
  <c r="G25" i="1" l="1"/>
  <c r="E26" i="1" s="1"/>
  <c r="F26" i="1" l="1"/>
  <c r="G26" i="1" l="1"/>
  <c r="E27" i="1" s="1"/>
  <c r="F27" i="1" l="1"/>
  <c r="G27" i="1" l="1"/>
  <c r="E28" i="1" s="1"/>
  <c r="F28" i="1" l="1"/>
  <c r="G28" i="1" l="1"/>
  <c r="E29" i="1" s="1"/>
  <c r="F29" i="1" l="1"/>
  <c r="G29" i="1" l="1"/>
  <c r="E30" i="1" s="1"/>
  <c r="F30" i="1" l="1"/>
  <c r="G30" i="1" l="1"/>
  <c r="E31" i="1" s="1"/>
  <c r="F31" i="1" l="1"/>
  <c r="G31" i="1" l="1"/>
  <c r="E32" i="1" s="1"/>
  <c r="F32" i="1" l="1"/>
  <c r="G32" i="1" l="1"/>
  <c r="E33" i="1" s="1"/>
  <c r="F33" i="1" l="1"/>
  <c r="G33" i="1" l="1"/>
  <c r="E34" i="1" s="1"/>
  <c r="F34" i="1" l="1"/>
  <c r="G34" i="1" l="1"/>
  <c r="E35" i="1" s="1"/>
  <c r="F35" i="1" l="1"/>
  <c r="G35" i="1" l="1"/>
  <c r="E36" i="1" s="1"/>
  <c r="F36" i="1" l="1"/>
  <c r="G36" i="1" l="1"/>
  <c r="E37" i="1" s="1"/>
  <c r="F37" i="1" l="1"/>
  <c r="G37" i="1" l="1"/>
  <c r="E38" i="1" s="1"/>
  <c r="F38" i="1" l="1"/>
  <c r="G38" i="1" l="1"/>
  <c r="E39" i="1" s="1"/>
  <c r="F39" i="1" l="1"/>
  <c r="G39" i="1" l="1"/>
  <c r="E40" i="1" s="1"/>
  <c r="F40" i="1" l="1"/>
  <c r="G40" i="1" l="1"/>
  <c r="E41" i="1" s="1"/>
  <c r="F41" i="1" l="1"/>
  <c r="G41" i="1" l="1"/>
  <c r="E42" i="1" s="1"/>
  <c r="F42" i="1" l="1"/>
  <c r="G42" i="1" l="1"/>
  <c r="E43" i="1" s="1"/>
  <c r="F43" i="1" l="1"/>
  <c r="G43" i="1" l="1"/>
  <c r="E44" i="1" s="1"/>
  <c r="F44" i="1" l="1"/>
  <c r="G44" i="1" l="1"/>
  <c r="E45" i="1" s="1"/>
  <c r="F45" i="1" l="1"/>
  <c r="G45" i="1" l="1"/>
  <c r="E46" i="1" s="1"/>
  <c r="F46" i="1" l="1"/>
  <c r="G46" i="1" l="1"/>
  <c r="E47" i="1" s="1"/>
  <c r="F47" i="1" l="1"/>
  <c r="G47" i="1" l="1"/>
  <c r="E48" i="1" s="1"/>
  <c r="F48" i="1" l="1"/>
  <c r="G48" i="1" l="1"/>
  <c r="E49" i="1" s="1"/>
  <c r="F49" i="1" l="1"/>
  <c r="G49" i="1" l="1"/>
  <c r="E50" i="1" s="1"/>
  <c r="F50" i="1" l="1"/>
  <c r="G50" i="1" l="1"/>
  <c r="E51" i="1" s="1"/>
  <c r="F51" i="1" l="1"/>
  <c r="G51" i="1" l="1"/>
  <c r="E52" i="1" s="1"/>
  <c r="F52" i="1" l="1"/>
  <c r="G52" i="1" l="1"/>
  <c r="E53" i="1" s="1"/>
  <c r="F53" i="1" l="1"/>
  <c r="G53" i="1" l="1"/>
  <c r="E54" i="1" s="1"/>
  <c r="F54" i="1" l="1"/>
  <c r="G54" i="1" l="1"/>
  <c r="E55" i="1" s="1"/>
  <c r="F55" i="1" l="1"/>
  <c r="G55" i="1" l="1"/>
  <c r="E56" i="1" s="1"/>
  <c r="F56" i="1" l="1"/>
  <c r="G56" i="1" l="1"/>
  <c r="E57" i="1" s="1"/>
  <c r="F57" i="1" l="1"/>
  <c r="G57" i="1" l="1"/>
  <c r="E58" i="1" s="1"/>
  <c r="F58" i="1" l="1"/>
  <c r="G58" i="1" l="1"/>
  <c r="E59" i="1" s="1"/>
  <c r="F59" i="1" l="1"/>
  <c r="G59" i="1" l="1"/>
  <c r="E60" i="1" s="1"/>
  <c r="F60" i="1" l="1"/>
  <c r="G60" i="1" l="1"/>
  <c r="E61" i="1" s="1"/>
  <c r="F61" i="1" l="1"/>
  <c r="G61" i="1" l="1"/>
  <c r="E62" i="1" s="1"/>
  <c r="F62" i="1" l="1"/>
  <c r="G62" i="1" l="1"/>
  <c r="E63" i="1" s="1"/>
  <c r="F63" i="1" l="1"/>
  <c r="G63" i="1" l="1"/>
  <c r="E64" i="1" s="1"/>
  <c r="F64" i="1" l="1"/>
  <c r="G64" i="1" l="1"/>
  <c r="E65" i="1" l="1"/>
  <c r="F65" i="1"/>
  <c r="G65" i="1"/>
  <c r="F66" i="1" l="1"/>
  <c r="E66" i="1"/>
  <c r="D65" i="1"/>
  <c r="E2" i="1" s="1"/>
  <c r="J6" i="1" s="1"/>
  <c r="K6" i="1" l="1"/>
  <c r="M6" i="1"/>
  <c r="L6" i="1" l="1"/>
  <c r="J7" i="1" s="1"/>
  <c r="N6" i="1"/>
  <c r="K7" i="1" l="1"/>
  <c r="M7" i="1"/>
  <c r="L7" i="1" l="1"/>
  <c r="J8" i="1" s="1"/>
  <c r="N7" i="1"/>
  <c r="K8" i="1" l="1"/>
  <c r="M8" i="1"/>
  <c r="L8" i="1" l="1"/>
  <c r="J9" i="1" s="1"/>
  <c r="N8" i="1"/>
  <c r="K9" i="1" l="1"/>
  <c r="M9" i="1"/>
  <c r="L9" i="1" l="1"/>
  <c r="J10" i="1" s="1"/>
  <c r="N9" i="1"/>
  <c r="K10" i="1" l="1"/>
  <c r="M10" i="1"/>
  <c r="L10" i="1" l="1"/>
  <c r="J11" i="1" s="1"/>
  <c r="N10" i="1"/>
  <c r="K11" i="1" l="1"/>
  <c r="M11" i="1"/>
  <c r="L11" i="1" l="1"/>
  <c r="J12" i="1" s="1"/>
  <c r="N11" i="1"/>
  <c r="K12" i="1" l="1"/>
  <c r="M12" i="1"/>
  <c r="L12" i="1" l="1"/>
  <c r="J13" i="1" s="1"/>
  <c r="N12" i="1"/>
  <c r="K13" i="1" l="1"/>
  <c r="M13" i="1"/>
  <c r="L13" i="1" l="1"/>
  <c r="J14" i="1" s="1"/>
  <c r="N13" i="1"/>
  <c r="K14" i="1" l="1"/>
  <c r="M14" i="1"/>
  <c r="L14" i="1" l="1"/>
  <c r="J15" i="1" s="1"/>
  <c r="N14" i="1"/>
  <c r="K15" i="1" l="1"/>
  <c r="M15" i="1"/>
  <c r="L15" i="1" l="1"/>
  <c r="J16" i="1" s="1"/>
  <c r="N15" i="1"/>
  <c r="K16" i="1" l="1"/>
  <c r="M16" i="1"/>
  <c r="L16" i="1" l="1"/>
  <c r="J17" i="1" s="1"/>
  <c r="N16" i="1"/>
  <c r="K17" i="1" l="1"/>
  <c r="M17" i="1"/>
  <c r="L17" i="1" l="1"/>
  <c r="J18" i="1" s="1"/>
  <c r="N17" i="1"/>
  <c r="K18" i="1" l="1"/>
  <c r="M18" i="1"/>
  <c r="L18" i="1" l="1"/>
  <c r="J19" i="1" s="1"/>
  <c r="N18" i="1"/>
  <c r="K19" i="1" l="1"/>
  <c r="M19" i="1"/>
  <c r="L19" i="1" l="1"/>
  <c r="J20" i="1" s="1"/>
  <c r="N19" i="1"/>
  <c r="K20" i="1" l="1"/>
  <c r="M20" i="1"/>
  <c r="L20" i="1" l="1"/>
  <c r="J21" i="1" s="1"/>
  <c r="N20" i="1"/>
  <c r="K21" i="1" l="1"/>
  <c r="M21" i="1"/>
  <c r="L21" i="1" l="1"/>
  <c r="J22" i="1" s="1"/>
  <c r="N21" i="1"/>
  <c r="K22" i="1" l="1"/>
  <c r="M22" i="1"/>
  <c r="L22" i="1" l="1"/>
  <c r="J23" i="1" s="1"/>
  <c r="N22" i="1"/>
  <c r="K23" i="1" l="1"/>
  <c r="M23" i="1"/>
  <c r="L23" i="1" l="1"/>
  <c r="J24" i="1" s="1"/>
  <c r="N23" i="1"/>
  <c r="K24" i="1" l="1"/>
  <c r="M24" i="1"/>
  <c r="L24" i="1" l="1"/>
  <c r="J25" i="1" s="1"/>
  <c r="N24" i="1"/>
  <c r="K25" i="1" l="1"/>
  <c r="M25" i="1"/>
  <c r="L25" i="1" l="1"/>
  <c r="J26" i="1" s="1"/>
  <c r="N25" i="1"/>
  <c r="K26" i="1" l="1"/>
  <c r="M26" i="1"/>
  <c r="L26" i="1" l="1"/>
  <c r="J27" i="1" s="1"/>
  <c r="N26" i="1"/>
  <c r="K27" i="1" l="1"/>
  <c r="M27" i="1"/>
  <c r="L27" i="1" l="1"/>
  <c r="J28" i="1" s="1"/>
  <c r="N27" i="1"/>
  <c r="K28" i="1" l="1"/>
  <c r="M28" i="1"/>
  <c r="L28" i="1" l="1"/>
  <c r="J29" i="1" s="1"/>
  <c r="N28" i="1"/>
  <c r="K29" i="1" l="1"/>
  <c r="M29" i="1"/>
  <c r="L29" i="1" l="1"/>
  <c r="J30" i="1" s="1"/>
  <c r="N29" i="1"/>
  <c r="K30" i="1" l="1"/>
  <c r="M30" i="1"/>
  <c r="L30" i="1" l="1"/>
  <c r="J31" i="1" s="1"/>
  <c r="N30" i="1"/>
  <c r="K31" i="1" l="1"/>
  <c r="M31" i="1"/>
  <c r="L31" i="1" l="1"/>
  <c r="J32" i="1" s="1"/>
  <c r="N31" i="1"/>
  <c r="K32" i="1" l="1"/>
  <c r="M32" i="1"/>
  <c r="L32" i="1" l="1"/>
  <c r="J33" i="1" s="1"/>
  <c r="N32" i="1"/>
  <c r="K33" i="1" l="1"/>
  <c r="M33" i="1"/>
  <c r="L33" i="1" l="1"/>
  <c r="J34" i="1" s="1"/>
  <c r="N33" i="1"/>
  <c r="K34" i="1" l="1"/>
  <c r="M34" i="1"/>
  <c r="L34" i="1" l="1"/>
  <c r="J35" i="1" s="1"/>
  <c r="N34" i="1"/>
  <c r="K35" i="1" l="1"/>
  <c r="M35" i="1"/>
  <c r="L35" i="1" l="1"/>
  <c r="J36" i="1" s="1"/>
  <c r="N35" i="1"/>
  <c r="K36" i="1" l="1"/>
  <c r="M36" i="1"/>
  <c r="L36" i="1" l="1"/>
  <c r="J37" i="1" s="1"/>
  <c r="N36" i="1"/>
  <c r="K37" i="1" l="1"/>
  <c r="M37" i="1"/>
  <c r="L37" i="1" l="1"/>
  <c r="J38" i="1" s="1"/>
  <c r="N37" i="1"/>
  <c r="K38" i="1" l="1"/>
  <c r="M38" i="1"/>
  <c r="L38" i="1" l="1"/>
  <c r="J39" i="1" s="1"/>
  <c r="N38" i="1"/>
  <c r="K39" i="1" l="1"/>
  <c r="M39" i="1"/>
  <c r="L39" i="1" l="1"/>
  <c r="J40" i="1" s="1"/>
  <c r="N39" i="1"/>
  <c r="K40" i="1" l="1"/>
  <c r="M40" i="1"/>
  <c r="L40" i="1" l="1"/>
  <c r="J41" i="1" s="1"/>
  <c r="N40" i="1"/>
  <c r="K41" i="1" l="1"/>
  <c r="M41" i="1"/>
  <c r="L41" i="1" l="1"/>
  <c r="J42" i="1" s="1"/>
  <c r="N41" i="1"/>
  <c r="K42" i="1" l="1"/>
  <c r="M42" i="1"/>
  <c r="L42" i="1" l="1"/>
  <c r="J43" i="1" s="1"/>
  <c r="N42" i="1"/>
  <c r="K43" i="1" l="1"/>
  <c r="M43" i="1"/>
  <c r="L43" i="1" l="1"/>
  <c r="J44" i="1" s="1"/>
  <c r="N43" i="1"/>
  <c r="K44" i="1" l="1"/>
  <c r="M44" i="1"/>
  <c r="L44" i="1" l="1"/>
  <c r="J45" i="1" s="1"/>
  <c r="N44" i="1"/>
  <c r="K45" i="1" l="1"/>
  <c r="M45" i="1"/>
  <c r="L45" i="1" l="1"/>
  <c r="J46" i="1" s="1"/>
  <c r="N45" i="1"/>
  <c r="K46" i="1" l="1"/>
  <c r="M46" i="1"/>
  <c r="L46" i="1" l="1"/>
  <c r="J47" i="1" s="1"/>
  <c r="N46" i="1"/>
  <c r="K47" i="1" l="1"/>
  <c r="M47" i="1"/>
  <c r="L47" i="1" l="1"/>
  <c r="J48" i="1" s="1"/>
  <c r="N47" i="1"/>
  <c r="K48" i="1" l="1"/>
  <c r="M48" i="1"/>
  <c r="L48" i="1" l="1"/>
  <c r="J49" i="1" s="1"/>
  <c r="N48" i="1"/>
  <c r="K49" i="1" l="1"/>
  <c r="M49" i="1"/>
  <c r="L49" i="1" l="1"/>
  <c r="J50" i="1" s="1"/>
  <c r="N49" i="1"/>
  <c r="K50" i="1" l="1"/>
  <c r="M50" i="1"/>
  <c r="L50" i="1" l="1"/>
  <c r="J51" i="1" s="1"/>
  <c r="N50" i="1"/>
  <c r="K51" i="1" l="1"/>
  <c r="M51" i="1"/>
  <c r="L51" i="1" l="1"/>
  <c r="J52" i="1" s="1"/>
  <c r="N51" i="1"/>
  <c r="K52" i="1" l="1"/>
  <c r="M52" i="1"/>
  <c r="L52" i="1" l="1"/>
  <c r="J53" i="1" s="1"/>
  <c r="N52" i="1"/>
  <c r="K53" i="1" l="1"/>
  <c r="M53" i="1"/>
  <c r="L53" i="1" l="1"/>
  <c r="J54" i="1" s="1"/>
  <c r="N53" i="1"/>
  <c r="K54" i="1" l="1"/>
  <c r="M54" i="1"/>
  <c r="L54" i="1" l="1"/>
  <c r="J55" i="1" s="1"/>
  <c r="N54" i="1"/>
  <c r="K55" i="1" l="1"/>
  <c r="M55" i="1"/>
  <c r="L55" i="1" l="1"/>
  <c r="J56" i="1" s="1"/>
  <c r="N55" i="1"/>
  <c r="K56" i="1" l="1"/>
  <c r="M56" i="1"/>
  <c r="L56" i="1" l="1"/>
  <c r="J57" i="1" s="1"/>
  <c r="N56" i="1"/>
  <c r="K57" i="1" l="1"/>
  <c r="M57" i="1"/>
  <c r="L57" i="1" l="1"/>
  <c r="J58" i="1" s="1"/>
  <c r="N57" i="1"/>
  <c r="K58" i="1" l="1"/>
  <c r="M58" i="1"/>
  <c r="L58" i="1" l="1"/>
  <c r="J59" i="1" s="1"/>
  <c r="N58" i="1"/>
  <c r="K59" i="1" l="1"/>
  <c r="M59" i="1"/>
  <c r="L59" i="1" l="1"/>
  <c r="J60" i="1" s="1"/>
  <c r="N59" i="1"/>
  <c r="K60" i="1" l="1"/>
  <c r="M60" i="1"/>
  <c r="L60" i="1" l="1"/>
  <c r="J61" i="1" s="1"/>
  <c r="N60" i="1"/>
  <c r="K61" i="1" l="1"/>
  <c r="M61" i="1"/>
  <c r="L61" i="1" l="1"/>
  <c r="J62" i="1" s="1"/>
  <c r="N61" i="1"/>
  <c r="K62" i="1" l="1"/>
  <c r="M62" i="1"/>
  <c r="L62" i="1" l="1"/>
  <c r="J63" i="1" s="1"/>
  <c r="N62" i="1"/>
  <c r="K63" i="1" l="1"/>
  <c r="M63" i="1"/>
  <c r="L63" i="1" l="1"/>
  <c r="J64" i="1" s="1"/>
  <c r="N63" i="1"/>
  <c r="K64" i="1" l="1"/>
  <c r="M64" i="1"/>
  <c r="L64" i="1" l="1"/>
  <c r="J65" i="1" s="1"/>
  <c r="N64" i="1"/>
  <c r="K65" i="1" l="1"/>
  <c r="M65" i="1"/>
  <c r="M2" i="1" s="1"/>
  <c r="L65" i="1" l="1"/>
  <c r="L1" i="1" s="1"/>
  <c r="N65" i="1"/>
  <c r="N2" i="1" s="1"/>
</calcChain>
</file>

<file path=xl/sharedStrings.xml><?xml version="1.0" encoding="utf-8"?>
<sst xmlns="http://schemas.openxmlformats.org/spreadsheetml/2006/main" count="94" uniqueCount="50">
  <si>
    <t>Дата</t>
  </si>
  <si>
    <t>Дата в годах</t>
  </si>
  <si>
    <t>№</t>
  </si>
  <si>
    <t>Денежный поток</t>
  </si>
  <si>
    <t>По процентам за пользование кредитом</t>
  </si>
  <si>
    <t>По кредиту:</t>
  </si>
  <si>
    <t>Остаток основного долга:</t>
  </si>
  <si>
    <t>Сумма платежа в рублях:</t>
  </si>
  <si>
    <t>ГПС:</t>
  </si>
  <si>
    <t>ПСК:</t>
  </si>
  <si>
    <t>Дата перехода между 365 и 366 дней в году</t>
  </si>
  <si>
    <t>Проверка ПСК 
(должно быть 0)</t>
  </si>
  <si>
    <t>-339700+dp/(1+,1849)^(1827/365)=0</t>
  </si>
  <si>
    <t>dp=339700*1,1849^(1827/365)</t>
  </si>
  <si>
    <t>dp=</t>
  </si>
  <si>
    <t>дней:</t>
  </si>
  <si>
    <t>Формула 2008-у</t>
  </si>
  <si>
    <t>вывод формулы ДП</t>
  </si>
  <si>
    <t xml:space="preserve">На 10.06.2016 переплата составляет </t>
  </si>
  <si>
    <t>Неосновательное обогащение</t>
  </si>
  <si>
    <t>Расчет процентов по правилам статьи 395 ГК РФ</t>
  </si>
  <si>
    <t>Задолженность,</t>
  </si>
  <si>
    <t>руб.</t>
  </si>
  <si>
    <t>Период просрочки</t>
  </si>
  <si>
    <t>Увеличение долга</t>
  </si>
  <si>
    <t>Процентная ставка,</t>
  </si>
  <si>
    <t>Северо-Западный</t>
  </si>
  <si>
    <t>фед. округ</t>
  </si>
  <si>
    <t>Дней</t>
  </si>
  <si>
    <t>в</t>
  </si>
  <si>
    <t>году</t>
  </si>
  <si>
    <t>Проценты,</t>
  </si>
  <si>
    <t>c</t>
  </si>
  <si>
    <t>по</t>
  </si>
  <si>
    <t>  дни  </t>
  </si>
  <si>
    <t>сумма, руб.</t>
  </si>
  <si>
    <t>дата</t>
  </si>
  <si>
    <t>[1]</t>
  </si>
  <si>
    <t>[2]</t>
  </si>
  <si>
    <t>[3]</t>
  </si>
  <si>
    <t>[4]</t>
  </si>
  <si>
    <t>[5]</t>
  </si>
  <si>
    <t>[6]</t>
  </si>
  <si>
    <t>[7]</t>
  </si>
  <si>
    <t>[8]</t>
  </si>
  <si>
    <t>[1]×[4]×[7]/[8]</t>
  </si>
  <si>
    <t>-</t>
  </si>
  <si>
    <t>Итого:</t>
  </si>
  <si>
    <t>Общая сумма к выплате:</t>
  </si>
  <si>
    <t>Сумма расхождений: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</si>
</sst>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&quot; &quot;???/???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165" fontId="0" fillId="0" borderId="0" xfId="0" applyNumberFormat="1"/>
    <xf numFmtId="10" fontId="0" fillId="0" borderId="0" xfId="0" applyNumberFormat="1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 applyAlignment="1">
      <alignment horizontal="center" vertical="center"/>
    </xf>
    <xf numFmtId="0" fontId="0" fillId="0" borderId="0" xfId="0" quotePrefix="1"/>
    <xf numFmtId="164" fontId="0" fillId="0" borderId="0" xfId="0" quotePrefix="1" applyNumberForma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topLeftCell="B1" workbookViewId="0">
      <selection activeCell="M2" sqref="M2"/>
    </sheetView>
  </sheetViews>
  <sheetFormatPr defaultRowHeight="14.4" x14ac:dyDescent="0.3"/>
  <cols>
    <col min="1" max="1" width="9.109375" customWidth="1"/>
    <col min="2" max="2" width="10.109375" customWidth="1"/>
    <col min="3" max="3" width="10.5546875" customWidth="1"/>
    <col min="4" max="7" width="13.33203125" bestFit="1" customWidth="1"/>
    <col min="8" max="8" width="11.33203125" hidden="1" customWidth="1"/>
    <col min="9" max="9" width="4.88671875" hidden="1" customWidth="1"/>
    <col min="10" max="10" width="13.5546875" bestFit="1" customWidth="1"/>
    <col min="11" max="11" width="11.109375" bestFit="1" customWidth="1"/>
    <col min="12" max="12" width="13.33203125" bestFit="1" customWidth="1"/>
    <col min="14" max="14" width="11.6640625" customWidth="1"/>
  </cols>
  <sheetData>
    <row r="1" spans="1:14" ht="32.25" customHeight="1" x14ac:dyDescent="0.3">
      <c r="J1" s="29" t="s">
        <v>11</v>
      </c>
      <c r="K1" s="29"/>
      <c r="L1" s="9">
        <f>L65</f>
        <v>4.3140871639479883E-5</v>
      </c>
      <c r="M1" s="27" t="s">
        <v>49</v>
      </c>
      <c r="N1" s="27"/>
    </row>
    <row r="2" spans="1:14" x14ac:dyDescent="0.3">
      <c r="A2" t="s">
        <v>8</v>
      </c>
      <c r="B2" s="3">
        <v>0.17100000000000001</v>
      </c>
      <c r="D2" t="s">
        <v>9</v>
      </c>
      <c r="E2" s="8">
        <f>XIRR(D5:D65,B5:B65,0.171)</f>
        <v>0.18487209829688073</v>
      </c>
      <c r="M2" s="5">
        <f>SUM(M6:M65)</f>
        <v>-4.3141061880191955E-5</v>
      </c>
      <c r="N2" s="5">
        <f>SUM(N6:N65)</f>
        <v>4.3141061723872554E-5</v>
      </c>
    </row>
    <row r="3" spans="1:14" x14ac:dyDescent="0.3">
      <c r="E3" s="27" t="s">
        <v>7</v>
      </c>
      <c r="F3" s="27"/>
    </row>
    <row r="4" spans="1:14" ht="65.25" customHeight="1" x14ac:dyDescent="0.3">
      <c r="A4" s="7" t="s">
        <v>2</v>
      </c>
      <c r="B4" s="7" t="s">
        <v>0</v>
      </c>
      <c r="C4" s="7" t="s">
        <v>1</v>
      </c>
      <c r="D4" s="7" t="s">
        <v>3</v>
      </c>
      <c r="E4" s="7" t="s">
        <v>4</v>
      </c>
      <c r="F4" s="7" t="s">
        <v>5</v>
      </c>
      <c r="G4" s="7" t="s">
        <v>6</v>
      </c>
      <c r="H4" s="28" t="s">
        <v>10</v>
      </c>
      <c r="I4" s="28"/>
      <c r="J4" s="7" t="s">
        <v>4</v>
      </c>
      <c r="K4" s="7" t="s">
        <v>5</v>
      </c>
      <c r="L4" s="7" t="s">
        <v>6</v>
      </c>
    </row>
    <row r="5" spans="1:14" x14ac:dyDescent="0.3">
      <c r="A5">
        <v>0</v>
      </c>
      <c r="B5" s="1">
        <v>40704</v>
      </c>
      <c r="C5" s="2">
        <f>YEAR(B5)-2000+(B5-DATE(YEAR(B5),1,))/(DATE(YEAR(B5)+1,,)-DATE(YEAR(B5),,))</f>
        <v>11.441095890410958</v>
      </c>
      <c r="D5" s="5">
        <f>-G5</f>
        <v>-339700</v>
      </c>
      <c r="G5" s="4">
        <v>339700</v>
      </c>
      <c r="H5" s="4"/>
      <c r="L5" s="5">
        <f>G5</f>
        <v>339700</v>
      </c>
    </row>
    <row r="6" spans="1:14" x14ac:dyDescent="0.3">
      <c r="A6">
        <v>1</v>
      </c>
      <c r="B6" s="1">
        <f>EDATE($B$5,A6)</f>
        <v>40734</v>
      </c>
      <c r="C6" s="2">
        <f t="shared" ref="C6:C65" si="0">YEAR(B6)-2000+(B6-DATE(YEAR(B6),1,))/(DATE(YEAR(B6)+1,,)-DATE(YEAR(B6),,))</f>
        <v>11.523287671232877</v>
      </c>
      <c r="D6" s="4">
        <f>ROUND(G5*B2/12/(1-(1+B2/12)^-60),2)</f>
        <v>8460.7000000000007</v>
      </c>
      <c r="E6" s="5">
        <f t="shared" ref="E6:E11" si="1">ROUND(G5*$B$2*(C6-C5),2)</f>
        <v>4774.41</v>
      </c>
      <c r="F6" s="5">
        <f>D6-E6</f>
        <v>3686.2900000000009</v>
      </c>
      <c r="G6" s="5">
        <f>G5-F6</f>
        <v>336013.71</v>
      </c>
      <c r="H6" s="5"/>
      <c r="J6" s="5">
        <f t="shared" ref="J6:J37" si="2">L5*((1+$E$2)^((B6-B5)/365)-1)</f>
        <v>4769.4696536622077</v>
      </c>
      <c r="K6" s="5">
        <f>D6-J6</f>
        <v>3691.230346337793</v>
      </c>
      <c r="L6" s="5">
        <f>L5-K6</f>
        <v>336008.76965366222</v>
      </c>
      <c r="M6" s="5">
        <f>E6-J6</f>
        <v>4.9403463377921071</v>
      </c>
      <c r="N6" s="5">
        <f>F6-K6</f>
        <v>-4.9403463377921071</v>
      </c>
    </row>
    <row r="7" spans="1:14" x14ac:dyDescent="0.3">
      <c r="A7">
        <v>2</v>
      </c>
      <c r="B7" s="1">
        <f t="shared" ref="B7:B65" si="3">EDATE($B$5,A7)</f>
        <v>40765</v>
      </c>
      <c r="C7" s="2">
        <f t="shared" si="0"/>
        <v>11.608219178082193</v>
      </c>
      <c r="D7" s="4">
        <f>D6</f>
        <v>8460.7000000000007</v>
      </c>
      <c r="E7" s="5">
        <f t="shared" si="1"/>
        <v>4880.0200000000004</v>
      </c>
      <c r="F7" s="5">
        <f t="shared" ref="F7:F64" si="4">D7-E7</f>
        <v>3580.6800000000003</v>
      </c>
      <c r="G7" s="5">
        <f t="shared" ref="G7:G65" si="5">G6-F7</f>
        <v>332433.03000000003</v>
      </c>
      <c r="H7" s="5"/>
      <c r="J7" s="5">
        <f t="shared" si="2"/>
        <v>4876.0343090822116</v>
      </c>
      <c r="K7" s="5">
        <f t="shared" ref="K7:K65" si="6">D7-J7</f>
        <v>3584.6656909177891</v>
      </c>
      <c r="L7" s="5">
        <f t="shared" ref="L7:L65" si="7">L6-K7</f>
        <v>332424.10396274441</v>
      </c>
      <c r="M7" s="5">
        <f t="shared" ref="M7:M65" si="8">E7-J7</f>
        <v>3.9856909177888156</v>
      </c>
      <c r="N7" s="5">
        <f t="shared" ref="N7:N65" si="9">F7-K7</f>
        <v>-3.9856909177888156</v>
      </c>
    </row>
    <row r="8" spans="1:14" x14ac:dyDescent="0.3">
      <c r="A8">
        <v>3</v>
      </c>
      <c r="B8" s="1">
        <f t="shared" si="3"/>
        <v>40796</v>
      </c>
      <c r="C8" s="2">
        <f t="shared" si="0"/>
        <v>11.693150684931506</v>
      </c>
      <c r="D8" s="4">
        <f t="shared" ref="D8:D64" si="10">D7</f>
        <v>8460.7000000000007</v>
      </c>
      <c r="E8" s="5">
        <f t="shared" si="1"/>
        <v>4828.0200000000004</v>
      </c>
      <c r="F8" s="5">
        <f t="shared" si="4"/>
        <v>3632.6800000000003</v>
      </c>
      <c r="G8" s="5">
        <f t="shared" si="5"/>
        <v>328800.35000000003</v>
      </c>
      <c r="H8" s="5"/>
      <c r="J8" s="5">
        <f t="shared" si="2"/>
        <v>4824.0149736537896</v>
      </c>
      <c r="K8" s="5">
        <f t="shared" si="6"/>
        <v>3636.6850263462111</v>
      </c>
      <c r="L8" s="5">
        <f t="shared" si="7"/>
        <v>328787.41893639823</v>
      </c>
      <c r="M8" s="5">
        <f t="shared" si="8"/>
        <v>4.0050263462107978</v>
      </c>
      <c r="N8" s="5">
        <f t="shared" si="9"/>
        <v>-4.0050263462107978</v>
      </c>
    </row>
    <row r="9" spans="1:14" x14ac:dyDescent="0.3">
      <c r="A9">
        <v>4</v>
      </c>
      <c r="B9" s="1">
        <f t="shared" si="3"/>
        <v>40826</v>
      </c>
      <c r="C9" s="2">
        <f t="shared" si="0"/>
        <v>11.775342465753425</v>
      </c>
      <c r="D9" s="4">
        <f t="shared" si="10"/>
        <v>8460.7000000000007</v>
      </c>
      <c r="E9" s="5">
        <f t="shared" si="1"/>
        <v>4621.22</v>
      </c>
      <c r="F9" s="5">
        <f t="shared" si="4"/>
        <v>3839.4800000000005</v>
      </c>
      <c r="G9" s="5">
        <f t="shared" si="5"/>
        <v>324960.87000000005</v>
      </c>
      <c r="H9" s="5"/>
      <c r="J9" s="5">
        <f t="shared" si="2"/>
        <v>4616.2543924729898</v>
      </c>
      <c r="K9" s="5">
        <f t="shared" si="6"/>
        <v>3844.4456075270109</v>
      </c>
      <c r="L9" s="5">
        <f t="shared" si="7"/>
        <v>324942.97332887125</v>
      </c>
      <c r="M9" s="5">
        <f t="shared" si="8"/>
        <v>4.9656075270104338</v>
      </c>
      <c r="N9" s="5">
        <f t="shared" si="9"/>
        <v>-4.9656075270104338</v>
      </c>
    </row>
    <row r="10" spans="1:14" x14ac:dyDescent="0.3">
      <c r="A10">
        <v>5</v>
      </c>
      <c r="B10" s="1">
        <f t="shared" si="3"/>
        <v>40857</v>
      </c>
      <c r="C10" s="2">
        <f t="shared" si="0"/>
        <v>11.860273972602739</v>
      </c>
      <c r="D10" s="4">
        <f t="shared" si="10"/>
        <v>8460.7000000000007</v>
      </c>
      <c r="E10" s="5">
        <f t="shared" si="1"/>
        <v>4719.5</v>
      </c>
      <c r="F10" s="5">
        <f t="shared" si="4"/>
        <v>3741.2000000000007</v>
      </c>
      <c r="G10" s="5">
        <f t="shared" si="5"/>
        <v>321219.67000000004</v>
      </c>
      <c r="H10" s="5"/>
      <c r="J10" s="5">
        <f t="shared" si="2"/>
        <v>4715.4515880043882</v>
      </c>
      <c r="K10" s="5">
        <f t="shared" si="6"/>
        <v>3745.2484119956125</v>
      </c>
      <c r="L10" s="5">
        <f t="shared" si="7"/>
        <v>321197.72491687565</v>
      </c>
      <c r="M10" s="5">
        <f t="shared" si="8"/>
        <v>4.0484119956117866</v>
      </c>
      <c r="N10" s="5">
        <f t="shared" si="9"/>
        <v>-4.0484119956117866</v>
      </c>
    </row>
    <row r="11" spans="1:14" x14ac:dyDescent="0.3">
      <c r="A11">
        <v>6</v>
      </c>
      <c r="B11" s="1">
        <f t="shared" si="3"/>
        <v>40887</v>
      </c>
      <c r="C11" s="2">
        <f t="shared" si="0"/>
        <v>11.942465753424658</v>
      </c>
      <c r="D11" s="4">
        <f t="shared" si="10"/>
        <v>8460.7000000000007</v>
      </c>
      <c r="E11" s="5">
        <f t="shared" si="1"/>
        <v>4514.68</v>
      </c>
      <c r="F11" s="5">
        <f t="shared" si="4"/>
        <v>3946.0200000000004</v>
      </c>
      <c r="G11" s="5">
        <f t="shared" si="5"/>
        <v>317273.65000000002</v>
      </c>
      <c r="H11" s="1">
        <v>40908</v>
      </c>
      <c r="I11" s="2">
        <f>YEAR(H11)-2000+(H11-DATE(YEAR(H11),1,$C$3))/(DATE(YEAR(H11)+1,,)-DATE(YEAR(H11),,))</f>
        <v>12</v>
      </c>
      <c r="J11" s="5">
        <f t="shared" si="2"/>
        <v>4509.6932641047397</v>
      </c>
      <c r="K11" s="5">
        <f t="shared" si="6"/>
        <v>3951.006735895261</v>
      </c>
      <c r="L11" s="5">
        <f t="shared" si="7"/>
        <v>317246.71818098042</v>
      </c>
      <c r="M11" s="5">
        <f t="shared" si="8"/>
        <v>4.9867358952606082</v>
      </c>
      <c r="N11" s="5">
        <f t="shared" si="9"/>
        <v>-4.9867358952606082</v>
      </c>
    </row>
    <row r="12" spans="1:14" x14ac:dyDescent="0.3">
      <c r="A12">
        <v>7</v>
      </c>
      <c r="B12" s="1">
        <f t="shared" si="3"/>
        <v>40918</v>
      </c>
      <c r="C12" s="2">
        <f t="shared" si="0"/>
        <v>12.027322404371585</v>
      </c>
      <c r="D12" s="4">
        <f>D11</f>
        <v>8460.7000000000007</v>
      </c>
      <c r="E12" s="5">
        <f>ROUND(G11*$B$2*(C12-I11),2)+ROUND(G11*$B$2*(I11-C11),2)</f>
        <v>4603.79</v>
      </c>
      <c r="F12" s="5">
        <f>D12-E12</f>
        <v>3856.9100000000008</v>
      </c>
      <c r="G12" s="5">
        <f>G11-F12</f>
        <v>313416.74000000005</v>
      </c>
      <c r="H12" s="5"/>
      <c r="J12" s="5">
        <f t="shared" si="2"/>
        <v>4603.7663954088284</v>
      </c>
      <c r="K12" s="5">
        <f t="shared" si="6"/>
        <v>3856.9336045911723</v>
      </c>
      <c r="L12" s="5">
        <f t="shared" si="7"/>
        <v>313389.78457638924</v>
      </c>
      <c r="M12" s="5">
        <f t="shared" si="8"/>
        <v>2.3604591171533684E-2</v>
      </c>
      <c r="N12" s="5">
        <f t="shared" si="9"/>
        <v>-2.3604591171533684E-2</v>
      </c>
    </row>
    <row r="13" spans="1:14" x14ac:dyDescent="0.3">
      <c r="A13">
        <v>8</v>
      </c>
      <c r="B13" s="1">
        <f t="shared" si="3"/>
        <v>40949</v>
      </c>
      <c r="C13" s="2">
        <f t="shared" si="0"/>
        <v>12.112021857923498</v>
      </c>
      <c r="D13" s="4">
        <f t="shared" si="10"/>
        <v>8460.7000000000007</v>
      </c>
      <c r="E13" s="5">
        <f t="shared" ref="E13:E23" si="11">ROUND(G12*$B$2*(C13-C12),2)</f>
        <v>4539.3999999999996</v>
      </c>
      <c r="F13" s="5">
        <f t="shared" si="4"/>
        <v>3921.3000000000011</v>
      </c>
      <c r="G13" s="5">
        <f t="shared" si="5"/>
        <v>309495.44000000006</v>
      </c>
      <c r="H13" s="5"/>
      <c r="J13" s="5">
        <f t="shared" si="2"/>
        <v>4547.7960092691355</v>
      </c>
      <c r="K13" s="5">
        <f t="shared" si="6"/>
        <v>3912.9039907308652</v>
      </c>
      <c r="L13" s="5">
        <f t="shared" si="7"/>
        <v>309476.88058565836</v>
      </c>
      <c r="M13" s="5">
        <f t="shared" si="8"/>
        <v>-8.3960092691359023</v>
      </c>
      <c r="N13" s="5">
        <f t="shared" si="9"/>
        <v>8.3960092691359023</v>
      </c>
    </row>
    <row r="14" spans="1:14" x14ac:dyDescent="0.3">
      <c r="A14">
        <v>9</v>
      </c>
      <c r="B14" s="1">
        <f t="shared" si="3"/>
        <v>40978</v>
      </c>
      <c r="C14" s="2">
        <f t="shared" si="0"/>
        <v>12.191256830601093</v>
      </c>
      <c r="D14" s="4">
        <f t="shared" si="10"/>
        <v>8460.7000000000007</v>
      </c>
      <c r="E14" s="5">
        <f t="shared" si="11"/>
        <v>4193.41</v>
      </c>
      <c r="F14" s="5">
        <f t="shared" si="4"/>
        <v>4267.2900000000009</v>
      </c>
      <c r="G14" s="5">
        <f t="shared" si="5"/>
        <v>305228.15000000008</v>
      </c>
      <c r="H14" s="5"/>
      <c r="J14" s="5">
        <f t="shared" si="2"/>
        <v>4199.3139671001027</v>
      </c>
      <c r="K14" s="5">
        <f t="shared" si="6"/>
        <v>4261.3860328998981</v>
      </c>
      <c r="L14" s="5">
        <f t="shared" si="7"/>
        <v>305215.49455275846</v>
      </c>
      <c r="M14" s="5">
        <f t="shared" si="8"/>
        <v>-5.9039671001028182</v>
      </c>
      <c r="N14" s="5">
        <f t="shared" si="9"/>
        <v>5.9039671001028182</v>
      </c>
    </row>
    <row r="15" spans="1:14" x14ac:dyDescent="0.3">
      <c r="A15">
        <v>10</v>
      </c>
      <c r="B15" s="1">
        <f t="shared" si="3"/>
        <v>41009</v>
      </c>
      <c r="C15" s="2">
        <f t="shared" si="0"/>
        <v>12.275956284153006</v>
      </c>
      <c r="D15" s="4">
        <f t="shared" si="10"/>
        <v>8460.7000000000007</v>
      </c>
      <c r="E15" s="5">
        <f t="shared" si="11"/>
        <v>4420.8</v>
      </c>
      <c r="F15" s="5">
        <f t="shared" si="4"/>
        <v>4039.9000000000005</v>
      </c>
      <c r="G15" s="5">
        <f t="shared" si="5"/>
        <v>301188.25000000006</v>
      </c>
      <c r="H15" s="5"/>
      <c r="J15" s="5">
        <f t="shared" si="2"/>
        <v>4429.1737523301408</v>
      </c>
      <c r="K15" s="5">
        <f t="shared" si="6"/>
        <v>4031.5262476698599</v>
      </c>
      <c r="L15" s="5">
        <f t="shared" si="7"/>
        <v>301183.96830508858</v>
      </c>
      <c r="M15" s="5">
        <f t="shared" si="8"/>
        <v>-8.3737523301406327</v>
      </c>
      <c r="N15" s="5">
        <f t="shared" si="9"/>
        <v>8.3737523301406327</v>
      </c>
    </row>
    <row r="16" spans="1:14" x14ac:dyDescent="0.3">
      <c r="A16">
        <v>11</v>
      </c>
      <c r="B16" s="1">
        <f t="shared" si="3"/>
        <v>41039</v>
      </c>
      <c r="C16" s="2">
        <f t="shared" si="0"/>
        <v>12.357923497267759</v>
      </c>
      <c r="D16" s="4">
        <f t="shared" si="10"/>
        <v>8460.7000000000007</v>
      </c>
      <c r="E16" s="5">
        <f t="shared" si="11"/>
        <v>4221.57</v>
      </c>
      <c r="F16" s="5">
        <f t="shared" si="4"/>
        <v>4239.130000000001</v>
      </c>
      <c r="G16" s="5">
        <f t="shared" si="5"/>
        <v>296949.12000000005</v>
      </c>
      <c r="H16" s="5"/>
      <c r="J16" s="5">
        <f t="shared" si="2"/>
        <v>4228.6953105701514</v>
      </c>
      <c r="K16" s="5">
        <f t="shared" si="6"/>
        <v>4232.0046894298493</v>
      </c>
      <c r="L16" s="5">
        <f t="shared" si="7"/>
        <v>296951.96361565875</v>
      </c>
      <c r="M16" s="5">
        <f t="shared" si="8"/>
        <v>-7.1253105701516688</v>
      </c>
      <c r="N16" s="5">
        <f t="shared" si="9"/>
        <v>7.1253105701516688</v>
      </c>
    </row>
    <row r="17" spans="1:14" x14ac:dyDescent="0.3">
      <c r="A17">
        <v>12</v>
      </c>
      <c r="B17" s="1">
        <f t="shared" si="3"/>
        <v>41070</v>
      </c>
      <c r="C17" s="2">
        <f t="shared" si="0"/>
        <v>12.442622950819672</v>
      </c>
      <c r="D17" s="4">
        <f t="shared" si="10"/>
        <v>8460.7000000000007</v>
      </c>
      <c r="E17" s="5">
        <f t="shared" si="11"/>
        <v>4300.8900000000003</v>
      </c>
      <c r="F17" s="5">
        <f t="shared" si="4"/>
        <v>4159.8100000000004</v>
      </c>
      <c r="G17" s="5">
        <f t="shared" si="5"/>
        <v>292789.31000000006</v>
      </c>
      <c r="H17" s="5"/>
      <c r="J17" s="5">
        <f t="shared" si="2"/>
        <v>4309.2564644421127</v>
      </c>
      <c r="K17" s="5">
        <f t="shared" si="6"/>
        <v>4151.443535557888</v>
      </c>
      <c r="L17" s="5">
        <f t="shared" si="7"/>
        <v>292800.52008010086</v>
      </c>
      <c r="M17" s="5">
        <f t="shared" si="8"/>
        <v>-8.3664644421123739</v>
      </c>
      <c r="N17" s="5">
        <f t="shared" si="9"/>
        <v>8.3664644421123739</v>
      </c>
    </row>
    <row r="18" spans="1:14" x14ac:dyDescent="0.3">
      <c r="A18">
        <v>13</v>
      </c>
      <c r="B18" s="1">
        <f t="shared" si="3"/>
        <v>41100</v>
      </c>
      <c r="C18" s="2">
        <f t="shared" si="0"/>
        <v>12.524590163934427</v>
      </c>
      <c r="D18" s="4">
        <f t="shared" si="10"/>
        <v>8460.7000000000007</v>
      </c>
      <c r="E18" s="5">
        <f t="shared" si="11"/>
        <v>4103.8500000000004</v>
      </c>
      <c r="F18" s="5">
        <f t="shared" si="4"/>
        <v>4356.8500000000004</v>
      </c>
      <c r="G18" s="5">
        <f t="shared" si="5"/>
        <v>288432.46000000008</v>
      </c>
      <c r="H18" s="5"/>
      <c r="J18" s="5">
        <f t="shared" si="2"/>
        <v>4110.9896823625349</v>
      </c>
      <c r="K18" s="5">
        <f t="shared" si="6"/>
        <v>4349.7103176374658</v>
      </c>
      <c r="L18" s="5">
        <f t="shared" si="7"/>
        <v>288450.80976246338</v>
      </c>
      <c r="M18" s="5">
        <f t="shared" si="8"/>
        <v>-7.139682362534586</v>
      </c>
      <c r="N18" s="5">
        <f t="shared" si="9"/>
        <v>7.139682362534586</v>
      </c>
    </row>
    <row r="19" spans="1:14" x14ac:dyDescent="0.3">
      <c r="A19">
        <v>14</v>
      </c>
      <c r="B19" s="1">
        <f t="shared" si="3"/>
        <v>41131</v>
      </c>
      <c r="C19" s="2">
        <f t="shared" si="0"/>
        <v>12.609289617486338</v>
      </c>
      <c r="D19" s="4">
        <f t="shared" si="10"/>
        <v>8460.7000000000007</v>
      </c>
      <c r="E19" s="5">
        <f t="shared" si="11"/>
        <v>4177.54</v>
      </c>
      <c r="F19" s="5">
        <f t="shared" si="4"/>
        <v>4283.1600000000008</v>
      </c>
      <c r="G19" s="5">
        <f t="shared" si="5"/>
        <v>284149.3000000001</v>
      </c>
      <c r="H19" s="5"/>
      <c r="J19" s="5">
        <f t="shared" si="2"/>
        <v>4185.8908811637557</v>
      </c>
      <c r="K19" s="5">
        <f t="shared" si="6"/>
        <v>4274.809118836245</v>
      </c>
      <c r="L19" s="5">
        <f t="shared" si="7"/>
        <v>284176.00064362714</v>
      </c>
      <c r="M19" s="5">
        <f t="shared" si="8"/>
        <v>-8.3508811637557301</v>
      </c>
      <c r="N19" s="5">
        <f t="shared" si="9"/>
        <v>8.3508811637557301</v>
      </c>
    </row>
    <row r="20" spans="1:14" x14ac:dyDescent="0.3">
      <c r="A20">
        <v>15</v>
      </c>
      <c r="B20" s="1">
        <f t="shared" si="3"/>
        <v>41162</v>
      </c>
      <c r="C20" s="2">
        <f t="shared" si="0"/>
        <v>12.693989071038251</v>
      </c>
      <c r="D20" s="4">
        <f t="shared" si="10"/>
        <v>8460.7000000000007</v>
      </c>
      <c r="E20" s="5">
        <f t="shared" si="11"/>
        <v>4115.51</v>
      </c>
      <c r="F20" s="5">
        <f t="shared" si="4"/>
        <v>4345.1900000000005</v>
      </c>
      <c r="G20" s="5">
        <f t="shared" si="5"/>
        <v>279804.1100000001</v>
      </c>
      <c r="H20" s="5"/>
      <c r="J20" s="5">
        <f t="shared" si="2"/>
        <v>4123.856440962365</v>
      </c>
      <c r="K20" s="5">
        <f t="shared" si="6"/>
        <v>4336.8435590376357</v>
      </c>
      <c r="L20" s="5">
        <f t="shared" si="7"/>
        <v>279839.15708458947</v>
      </c>
      <c r="M20" s="5">
        <f t="shared" si="8"/>
        <v>-8.3464409623647953</v>
      </c>
      <c r="N20" s="5">
        <f t="shared" si="9"/>
        <v>8.3464409623647953</v>
      </c>
    </row>
    <row r="21" spans="1:14" x14ac:dyDescent="0.3">
      <c r="A21">
        <v>16</v>
      </c>
      <c r="B21" s="1">
        <f t="shared" si="3"/>
        <v>41192</v>
      </c>
      <c r="C21" s="2">
        <f t="shared" si="0"/>
        <v>12.775956284153006</v>
      </c>
      <c r="D21" s="4">
        <f t="shared" si="10"/>
        <v>8460.7000000000007</v>
      </c>
      <c r="E21" s="5">
        <f t="shared" si="11"/>
        <v>3921.84</v>
      </c>
      <c r="F21" s="5">
        <f t="shared" si="4"/>
        <v>4538.8600000000006</v>
      </c>
      <c r="G21" s="5">
        <f t="shared" si="5"/>
        <v>275265.25000000012</v>
      </c>
      <c r="H21" s="5"/>
      <c r="J21" s="5">
        <f t="shared" si="2"/>
        <v>3929.0090303837542</v>
      </c>
      <c r="K21" s="5">
        <f t="shared" si="6"/>
        <v>4531.6909696162465</v>
      </c>
      <c r="L21" s="5">
        <f t="shared" si="7"/>
        <v>275307.46611497324</v>
      </c>
      <c r="M21" s="5">
        <f t="shared" si="8"/>
        <v>-7.1690303837540341</v>
      </c>
      <c r="N21" s="5">
        <f t="shared" si="9"/>
        <v>7.1690303837540341</v>
      </c>
    </row>
    <row r="22" spans="1:14" x14ac:dyDescent="0.3">
      <c r="A22">
        <v>17</v>
      </c>
      <c r="B22" s="1">
        <f t="shared" si="3"/>
        <v>41223</v>
      </c>
      <c r="C22" s="2">
        <f t="shared" si="0"/>
        <v>12.860655737704917</v>
      </c>
      <c r="D22" s="4">
        <f t="shared" si="10"/>
        <v>8460.7000000000007</v>
      </c>
      <c r="E22" s="5">
        <f t="shared" si="11"/>
        <v>3986.83</v>
      </c>
      <c r="F22" s="5">
        <f t="shared" si="4"/>
        <v>4473.8700000000008</v>
      </c>
      <c r="G22" s="5">
        <f t="shared" si="5"/>
        <v>270791.38000000012</v>
      </c>
      <c r="H22" s="5"/>
      <c r="J22" s="5">
        <f t="shared" si="2"/>
        <v>3995.1595659445811</v>
      </c>
      <c r="K22" s="5">
        <f t="shared" si="6"/>
        <v>4465.5404340554196</v>
      </c>
      <c r="L22" s="5">
        <f t="shared" si="7"/>
        <v>270841.9256809178</v>
      </c>
      <c r="M22" s="5">
        <f t="shared" si="8"/>
        <v>-8.3295659445811907</v>
      </c>
      <c r="N22" s="5">
        <f t="shared" si="9"/>
        <v>8.3295659445811907</v>
      </c>
    </row>
    <row r="23" spans="1:14" x14ac:dyDescent="0.3">
      <c r="A23">
        <v>18</v>
      </c>
      <c r="B23" s="1">
        <f t="shared" si="3"/>
        <v>41253</v>
      </c>
      <c r="C23" s="2">
        <f t="shared" si="0"/>
        <v>12.942622950819672</v>
      </c>
      <c r="D23" s="4">
        <f t="shared" si="10"/>
        <v>8460.7000000000007</v>
      </c>
      <c r="E23" s="5">
        <f t="shared" si="11"/>
        <v>3795.52</v>
      </c>
      <c r="F23" s="5">
        <f t="shared" si="4"/>
        <v>4665.18</v>
      </c>
      <c r="G23" s="5">
        <f t="shared" si="5"/>
        <v>266126.20000000013</v>
      </c>
      <c r="H23" s="1">
        <v>41274</v>
      </c>
      <c r="I23" s="2">
        <f>YEAR(H23)-2000+(H23-DATE(YEAR(H23),1,$C$3))/(DATE(YEAR(H23)+1,,)-DATE(YEAR(H23),,))</f>
        <v>13</v>
      </c>
      <c r="J23" s="5">
        <f t="shared" si="2"/>
        <v>3802.6857388124008</v>
      </c>
      <c r="K23" s="5">
        <f t="shared" si="6"/>
        <v>4658.0142611875999</v>
      </c>
      <c r="L23" s="5">
        <f t="shared" si="7"/>
        <v>266183.91141973023</v>
      </c>
      <c r="M23" s="5">
        <f t="shared" si="8"/>
        <v>-7.1657388124008321</v>
      </c>
      <c r="N23" s="5">
        <f t="shared" si="9"/>
        <v>7.1657388124003774</v>
      </c>
    </row>
    <row r="24" spans="1:14" x14ac:dyDescent="0.3">
      <c r="A24">
        <v>19</v>
      </c>
      <c r="B24" s="1">
        <f t="shared" si="3"/>
        <v>41284</v>
      </c>
      <c r="C24" s="2">
        <f t="shared" si="0"/>
        <v>13.027397260273972</v>
      </c>
      <c r="D24" s="4">
        <f>D23</f>
        <v>8460.7000000000007</v>
      </c>
      <c r="E24" s="5">
        <f>ROUND(G23*$B$2*(C24-I23),2)+ROUND(G23*$B$2*(I23-C23),2)</f>
        <v>3857.87</v>
      </c>
      <c r="F24" s="5">
        <f t="shared" si="4"/>
        <v>4602.8300000000008</v>
      </c>
      <c r="G24" s="5">
        <f>G23-F24</f>
        <v>261523.37000000014</v>
      </c>
      <c r="H24" s="5"/>
      <c r="J24" s="5">
        <f t="shared" si="2"/>
        <v>3862.7619331070591</v>
      </c>
      <c r="K24" s="5">
        <f t="shared" si="6"/>
        <v>4597.9380668929416</v>
      </c>
      <c r="L24" s="5">
        <f t="shared" si="7"/>
        <v>261585.97335283729</v>
      </c>
      <c r="M24" s="5">
        <f t="shared" si="8"/>
        <v>-4.8919331070592307</v>
      </c>
      <c r="N24" s="5">
        <f t="shared" si="9"/>
        <v>4.8919331070592307</v>
      </c>
    </row>
    <row r="25" spans="1:14" x14ac:dyDescent="0.3">
      <c r="A25">
        <v>20</v>
      </c>
      <c r="B25" s="1">
        <f t="shared" si="3"/>
        <v>41315</v>
      </c>
      <c r="C25" s="2">
        <f t="shared" si="0"/>
        <v>13.112328767123287</v>
      </c>
      <c r="D25" s="4">
        <f t="shared" si="10"/>
        <v>8460.7000000000007</v>
      </c>
      <c r="E25" s="5">
        <f t="shared" ref="E25:E59" si="12">ROUND(G24*$B$2*(C25-C24),2)</f>
        <v>3798.18</v>
      </c>
      <c r="F25" s="5">
        <f t="shared" si="4"/>
        <v>4662.5200000000004</v>
      </c>
      <c r="G25" s="5">
        <f t="shared" si="5"/>
        <v>256860.85000000015</v>
      </c>
      <c r="H25" s="5"/>
      <c r="J25" s="5">
        <f t="shared" si="2"/>
        <v>3796.0383657778075</v>
      </c>
      <c r="K25" s="5">
        <f t="shared" si="6"/>
        <v>4664.6616342221932</v>
      </c>
      <c r="L25" s="5">
        <f t="shared" si="7"/>
        <v>256921.31171861509</v>
      </c>
      <c r="M25" s="5">
        <f t="shared" si="8"/>
        <v>2.1416342221923514</v>
      </c>
      <c r="N25" s="5">
        <f t="shared" si="9"/>
        <v>-2.1416342221928062</v>
      </c>
    </row>
    <row r="26" spans="1:14" x14ac:dyDescent="0.3">
      <c r="A26">
        <v>21</v>
      </c>
      <c r="B26" s="1">
        <f t="shared" si="3"/>
        <v>41343</v>
      </c>
      <c r="C26" s="2">
        <f t="shared" si="0"/>
        <v>13.189041095890412</v>
      </c>
      <c r="D26" s="4">
        <f t="shared" si="10"/>
        <v>8460.7000000000007</v>
      </c>
      <c r="E26" s="5">
        <f t="shared" si="12"/>
        <v>3369.45</v>
      </c>
      <c r="F26" s="5">
        <f t="shared" si="4"/>
        <v>5091.2500000000009</v>
      </c>
      <c r="G26" s="5">
        <f t="shared" si="5"/>
        <v>251769.60000000015</v>
      </c>
      <c r="H26" s="5"/>
      <c r="J26" s="5">
        <f t="shared" si="2"/>
        <v>3365.1866490504117</v>
      </c>
      <c r="K26" s="5">
        <f t="shared" si="6"/>
        <v>5095.513350949589</v>
      </c>
      <c r="L26" s="5">
        <f t="shared" si="7"/>
        <v>251825.7983676655</v>
      </c>
      <c r="M26" s="5">
        <f t="shared" si="8"/>
        <v>4.2633509495881299</v>
      </c>
      <c r="N26" s="5">
        <f t="shared" si="9"/>
        <v>-4.2633509495881299</v>
      </c>
    </row>
    <row r="27" spans="1:14" x14ac:dyDescent="0.3">
      <c r="A27">
        <v>22</v>
      </c>
      <c r="B27" s="1">
        <f t="shared" si="3"/>
        <v>41374</v>
      </c>
      <c r="C27" s="2">
        <f t="shared" si="0"/>
        <v>13.273972602739725</v>
      </c>
      <c r="D27" s="4">
        <f t="shared" si="10"/>
        <v>8460.7000000000007</v>
      </c>
      <c r="E27" s="5">
        <f t="shared" si="12"/>
        <v>3656.52</v>
      </c>
      <c r="F27" s="5">
        <f t="shared" si="4"/>
        <v>4804.18</v>
      </c>
      <c r="G27" s="5">
        <f t="shared" si="5"/>
        <v>246965.42000000016</v>
      </c>
      <c r="H27" s="5"/>
      <c r="J27" s="5">
        <f t="shared" si="2"/>
        <v>3654.4023360414485</v>
      </c>
      <c r="K27" s="5">
        <f t="shared" si="6"/>
        <v>4806.2976639585522</v>
      </c>
      <c r="L27" s="5">
        <f t="shared" si="7"/>
        <v>247019.50070370696</v>
      </c>
      <c r="M27" s="5">
        <f t="shared" si="8"/>
        <v>2.1176639585514749</v>
      </c>
      <c r="N27" s="5">
        <f t="shared" si="9"/>
        <v>-2.1176639585519297</v>
      </c>
    </row>
    <row r="28" spans="1:14" x14ac:dyDescent="0.3">
      <c r="A28">
        <v>23</v>
      </c>
      <c r="B28" s="1">
        <f t="shared" si="3"/>
        <v>41404</v>
      </c>
      <c r="C28" s="2">
        <f t="shared" si="0"/>
        <v>13.356164383561644</v>
      </c>
      <c r="D28" s="4">
        <f t="shared" si="10"/>
        <v>8460.7000000000007</v>
      </c>
      <c r="E28" s="5">
        <f t="shared" si="12"/>
        <v>3471.05</v>
      </c>
      <c r="F28" s="5">
        <f t="shared" si="4"/>
        <v>4989.6500000000005</v>
      </c>
      <c r="G28" s="5">
        <f t="shared" si="5"/>
        <v>241975.77000000016</v>
      </c>
      <c r="H28" s="5"/>
      <c r="J28" s="5">
        <f t="shared" si="2"/>
        <v>3468.2131659379475</v>
      </c>
      <c r="K28" s="5">
        <f t="shared" si="6"/>
        <v>4992.4868340620533</v>
      </c>
      <c r="L28" s="5">
        <f t="shared" si="7"/>
        <v>242027.0138696449</v>
      </c>
      <c r="M28" s="5">
        <f t="shared" si="8"/>
        <v>2.8368340620527306</v>
      </c>
      <c r="N28" s="5">
        <f t="shared" si="9"/>
        <v>-2.8368340620527306</v>
      </c>
    </row>
    <row r="29" spans="1:14" x14ac:dyDescent="0.3">
      <c r="A29">
        <v>24</v>
      </c>
      <c r="B29" s="1">
        <f t="shared" si="3"/>
        <v>41435</v>
      </c>
      <c r="C29" s="2">
        <f t="shared" si="0"/>
        <v>13.441095890410958</v>
      </c>
      <c r="D29" s="4">
        <f t="shared" si="10"/>
        <v>8460.7000000000007</v>
      </c>
      <c r="E29" s="5">
        <f t="shared" si="12"/>
        <v>3514.28</v>
      </c>
      <c r="F29" s="5">
        <f t="shared" si="4"/>
        <v>4946.42</v>
      </c>
      <c r="G29" s="5">
        <f t="shared" si="5"/>
        <v>237029.35000000015</v>
      </c>
      <c r="H29" s="5"/>
      <c r="J29" s="5">
        <f t="shared" si="2"/>
        <v>3512.2060194128694</v>
      </c>
      <c r="K29" s="5">
        <f t="shared" si="6"/>
        <v>4948.4939805871309</v>
      </c>
      <c r="L29" s="5">
        <f t="shared" si="7"/>
        <v>237078.51988905776</v>
      </c>
      <c r="M29" s="5">
        <f t="shared" si="8"/>
        <v>2.0739805871307908</v>
      </c>
      <c r="N29" s="5">
        <f t="shared" si="9"/>
        <v>-2.0739805871307908</v>
      </c>
    </row>
    <row r="30" spans="1:14" x14ac:dyDescent="0.3">
      <c r="A30">
        <v>25</v>
      </c>
      <c r="B30" s="1">
        <f t="shared" si="3"/>
        <v>41465</v>
      </c>
      <c r="C30" s="2">
        <f t="shared" si="0"/>
        <v>13.523287671232877</v>
      </c>
      <c r="D30" s="4">
        <f t="shared" si="10"/>
        <v>8460.7000000000007</v>
      </c>
      <c r="E30" s="5">
        <f t="shared" si="12"/>
        <v>3331.4</v>
      </c>
      <c r="F30" s="5">
        <f t="shared" si="4"/>
        <v>5129.3000000000011</v>
      </c>
      <c r="G30" s="5">
        <f t="shared" si="5"/>
        <v>231900.05000000016</v>
      </c>
      <c r="H30" s="5"/>
      <c r="J30" s="5">
        <f t="shared" si="2"/>
        <v>3328.6394057874986</v>
      </c>
      <c r="K30" s="5">
        <f t="shared" si="6"/>
        <v>5132.0605942125021</v>
      </c>
      <c r="L30" s="5">
        <f t="shared" si="7"/>
        <v>231946.45929484526</v>
      </c>
      <c r="M30" s="5">
        <f t="shared" si="8"/>
        <v>2.7605942125014735</v>
      </c>
      <c r="N30" s="5">
        <f t="shared" si="9"/>
        <v>-2.7605942125010188</v>
      </c>
    </row>
    <row r="31" spans="1:14" x14ac:dyDescent="0.3">
      <c r="A31">
        <v>26</v>
      </c>
      <c r="B31" s="1">
        <f t="shared" si="3"/>
        <v>41496</v>
      </c>
      <c r="C31" s="2">
        <f t="shared" si="0"/>
        <v>13.608219178082193</v>
      </c>
      <c r="D31" s="4">
        <f t="shared" si="10"/>
        <v>8460.7000000000007</v>
      </c>
      <c r="E31" s="5">
        <f t="shared" si="12"/>
        <v>3367.95</v>
      </c>
      <c r="F31" s="5">
        <f t="shared" si="4"/>
        <v>5092.7500000000009</v>
      </c>
      <c r="G31" s="5">
        <f t="shared" si="5"/>
        <v>226807.30000000016</v>
      </c>
      <c r="H31" s="5"/>
      <c r="J31" s="5">
        <f t="shared" si="2"/>
        <v>3365.9207602157276</v>
      </c>
      <c r="K31" s="5">
        <f t="shared" si="6"/>
        <v>5094.7792397842732</v>
      </c>
      <c r="L31" s="5">
        <f t="shared" si="7"/>
        <v>226851.68005506098</v>
      </c>
      <c r="M31" s="5">
        <f t="shared" si="8"/>
        <v>2.0292397842722494</v>
      </c>
      <c r="N31" s="5">
        <f t="shared" si="9"/>
        <v>-2.0292397842722494</v>
      </c>
    </row>
    <row r="32" spans="1:14" x14ac:dyDescent="0.3">
      <c r="A32">
        <v>27</v>
      </c>
      <c r="B32" s="1">
        <f t="shared" si="3"/>
        <v>41527</v>
      </c>
      <c r="C32" s="2">
        <f t="shared" si="0"/>
        <v>13.693150684931506</v>
      </c>
      <c r="D32" s="4">
        <f t="shared" si="10"/>
        <v>8460.7000000000007</v>
      </c>
      <c r="E32" s="5">
        <f t="shared" si="12"/>
        <v>3293.99</v>
      </c>
      <c r="F32" s="5">
        <f t="shared" si="4"/>
        <v>5166.7100000000009</v>
      </c>
      <c r="G32" s="5">
        <f t="shared" si="5"/>
        <v>221640.59000000017</v>
      </c>
      <c r="H32" s="5"/>
      <c r="J32" s="5">
        <f t="shared" si="2"/>
        <v>3291.9872185525328</v>
      </c>
      <c r="K32" s="5">
        <f t="shared" si="6"/>
        <v>5168.7127814474679</v>
      </c>
      <c r="L32" s="5">
        <f t="shared" si="7"/>
        <v>221682.9672736135</v>
      </c>
      <c r="M32" s="5">
        <f t="shared" si="8"/>
        <v>2.0027814474669867</v>
      </c>
      <c r="N32" s="5">
        <f t="shared" si="9"/>
        <v>-2.0027814474669867</v>
      </c>
    </row>
    <row r="33" spans="1:14" x14ac:dyDescent="0.3">
      <c r="A33">
        <v>28</v>
      </c>
      <c r="B33" s="1">
        <f t="shared" si="3"/>
        <v>41557</v>
      </c>
      <c r="C33" s="2">
        <f t="shared" si="0"/>
        <v>13.775342465753425</v>
      </c>
      <c r="D33" s="4">
        <f t="shared" si="10"/>
        <v>8460.7000000000007</v>
      </c>
      <c r="E33" s="5">
        <f t="shared" si="12"/>
        <v>3115.11</v>
      </c>
      <c r="F33" s="5">
        <f t="shared" si="4"/>
        <v>5345.59</v>
      </c>
      <c r="G33" s="5">
        <f t="shared" si="5"/>
        <v>216295.00000000017</v>
      </c>
      <c r="H33" s="5"/>
      <c r="J33" s="5">
        <f t="shared" si="2"/>
        <v>3112.4821464388933</v>
      </c>
      <c r="K33" s="5">
        <f t="shared" si="6"/>
        <v>5348.2178535611074</v>
      </c>
      <c r="L33" s="5">
        <f t="shared" si="7"/>
        <v>216334.74942005239</v>
      </c>
      <c r="M33" s="5">
        <f t="shared" si="8"/>
        <v>2.6278535611068037</v>
      </c>
      <c r="N33" s="5">
        <f t="shared" si="9"/>
        <v>-2.6278535611072584</v>
      </c>
    </row>
    <row r="34" spans="1:14" x14ac:dyDescent="0.3">
      <c r="A34">
        <v>29</v>
      </c>
      <c r="B34" s="1">
        <f t="shared" si="3"/>
        <v>41588</v>
      </c>
      <c r="C34" s="2">
        <f t="shared" si="0"/>
        <v>13.860273972602739</v>
      </c>
      <c r="D34" s="4">
        <f t="shared" si="10"/>
        <v>8460.7000000000007</v>
      </c>
      <c r="E34" s="5">
        <f t="shared" si="12"/>
        <v>3141.31</v>
      </c>
      <c r="F34" s="5">
        <f t="shared" si="4"/>
        <v>5319.3900000000012</v>
      </c>
      <c r="G34" s="5">
        <f t="shared" si="5"/>
        <v>210975.61000000016</v>
      </c>
      <c r="H34" s="5"/>
      <c r="J34" s="5">
        <f t="shared" si="2"/>
        <v>3139.369432250714</v>
      </c>
      <c r="K34" s="5">
        <f t="shared" si="6"/>
        <v>5321.3305677492863</v>
      </c>
      <c r="L34" s="5">
        <f t="shared" si="7"/>
        <v>211013.41885230312</v>
      </c>
      <c r="M34" s="5">
        <f t="shared" si="8"/>
        <v>1.9405677492859468</v>
      </c>
      <c r="N34" s="5">
        <f t="shared" si="9"/>
        <v>-1.9405677492850373</v>
      </c>
    </row>
    <row r="35" spans="1:14" x14ac:dyDescent="0.3">
      <c r="A35">
        <v>30</v>
      </c>
      <c r="B35" s="1">
        <f t="shared" si="3"/>
        <v>41618</v>
      </c>
      <c r="C35" s="2">
        <f t="shared" si="0"/>
        <v>13.942465753424658</v>
      </c>
      <c r="D35" s="4">
        <f t="shared" si="10"/>
        <v>8460.7000000000007</v>
      </c>
      <c r="E35" s="5">
        <f t="shared" si="12"/>
        <v>2965.22</v>
      </c>
      <c r="F35" s="5">
        <f t="shared" si="4"/>
        <v>5495.4800000000014</v>
      </c>
      <c r="G35" s="5">
        <f t="shared" si="5"/>
        <v>205480.13000000015</v>
      </c>
      <c r="H35" s="5"/>
      <c r="J35" s="5">
        <f t="shared" si="2"/>
        <v>2962.6791219651827</v>
      </c>
      <c r="K35" s="5">
        <f t="shared" si="6"/>
        <v>5498.0208780348185</v>
      </c>
      <c r="L35" s="5">
        <f t="shared" si="7"/>
        <v>205515.3979742683</v>
      </c>
      <c r="M35" s="5">
        <f t="shared" si="8"/>
        <v>2.5408780348170694</v>
      </c>
      <c r="N35" s="5">
        <f t="shared" si="9"/>
        <v>-2.5408780348170694</v>
      </c>
    </row>
    <row r="36" spans="1:14" x14ac:dyDescent="0.3">
      <c r="A36">
        <v>31</v>
      </c>
      <c r="B36" s="1">
        <f t="shared" si="3"/>
        <v>41649</v>
      </c>
      <c r="C36" s="2">
        <f t="shared" si="0"/>
        <v>14.027397260273972</v>
      </c>
      <c r="D36" s="4">
        <f t="shared" si="10"/>
        <v>8460.7000000000007</v>
      </c>
      <c r="E36" s="5">
        <f t="shared" si="12"/>
        <v>2984.25</v>
      </c>
      <c r="F36" s="5">
        <f t="shared" si="4"/>
        <v>5476.4500000000007</v>
      </c>
      <c r="G36" s="5">
        <f t="shared" si="5"/>
        <v>200003.68000000014</v>
      </c>
      <c r="H36" s="5"/>
      <c r="J36" s="5">
        <f t="shared" si="2"/>
        <v>2982.3630276082436</v>
      </c>
      <c r="K36" s="5">
        <f t="shared" si="6"/>
        <v>5478.3369723917567</v>
      </c>
      <c r="L36" s="5">
        <f t="shared" si="7"/>
        <v>200037.06100187654</v>
      </c>
      <c r="M36" s="5">
        <f t="shared" si="8"/>
        <v>1.8869723917564443</v>
      </c>
      <c r="N36" s="5">
        <f t="shared" si="9"/>
        <v>-1.8869723917559895</v>
      </c>
    </row>
    <row r="37" spans="1:14" x14ac:dyDescent="0.3">
      <c r="A37">
        <v>32</v>
      </c>
      <c r="B37" s="1">
        <f t="shared" si="3"/>
        <v>41680</v>
      </c>
      <c r="C37" s="2">
        <f t="shared" si="0"/>
        <v>14.112328767123287</v>
      </c>
      <c r="D37" s="4">
        <f t="shared" si="10"/>
        <v>8460.7000000000007</v>
      </c>
      <c r="E37" s="5">
        <f t="shared" si="12"/>
        <v>2904.71</v>
      </c>
      <c r="F37" s="5">
        <f t="shared" si="4"/>
        <v>5555.9900000000007</v>
      </c>
      <c r="G37" s="5">
        <f t="shared" si="5"/>
        <v>194447.69000000015</v>
      </c>
      <c r="H37" s="5"/>
      <c r="J37" s="5">
        <f t="shared" si="2"/>
        <v>2902.8634387682578</v>
      </c>
      <c r="K37" s="5">
        <f t="shared" si="6"/>
        <v>5557.836561231743</v>
      </c>
      <c r="L37" s="5">
        <f t="shared" si="7"/>
        <v>194479.22444064479</v>
      </c>
      <c r="M37" s="5">
        <f t="shared" si="8"/>
        <v>1.846561231742271</v>
      </c>
      <c r="N37" s="5">
        <f t="shared" si="9"/>
        <v>-1.846561231742271</v>
      </c>
    </row>
    <row r="38" spans="1:14" x14ac:dyDescent="0.3">
      <c r="A38">
        <v>33</v>
      </c>
      <c r="B38" s="1">
        <f t="shared" si="3"/>
        <v>41708</v>
      </c>
      <c r="C38" s="2">
        <f t="shared" si="0"/>
        <v>14.189041095890412</v>
      </c>
      <c r="D38" s="4">
        <f t="shared" si="10"/>
        <v>8460.7000000000007</v>
      </c>
      <c r="E38" s="5">
        <f t="shared" si="12"/>
        <v>2550.73</v>
      </c>
      <c r="F38" s="5">
        <f t="shared" si="4"/>
        <v>5909.9700000000012</v>
      </c>
      <c r="G38" s="5">
        <f t="shared" si="5"/>
        <v>188537.72000000015</v>
      </c>
      <c r="H38" s="5"/>
      <c r="J38" s="5">
        <f t="shared" ref="J38:J65" si="13">L37*((1+$E$2)^((B38-B37)/365)-1)</f>
        <v>2547.312580756678</v>
      </c>
      <c r="K38" s="5">
        <f t="shared" si="6"/>
        <v>5913.3874192433232</v>
      </c>
      <c r="L38" s="5">
        <f t="shared" si="7"/>
        <v>188565.83702140147</v>
      </c>
      <c r="M38" s="5">
        <f t="shared" si="8"/>
        <v>3.4174192433220014</v>
      </c>
      <c r="N38" s="5">
        <f t="shared" si="9"/>
        <v>-3.4174192433220014</v>
      </c>
    </row>
    <row r="39" spans="1:14" x14ac:dyDescent="0.3">
      <c r="A39">
        <v>34</v>
      </c>
      <c r="B39" s="1">
        <f t="shared" si="3"/>
        <v>41739</v>
      </c>
      <c r="C39" s="2">
        <f t="shared" si="0"/>
        <v>14.273972602739725</v>
      </c>
      <c r="D39" s="4">
        <f t="shared" si="10"/>
        <v>8460.7000000000007</v>
      </c>
      <c r="E39" s="5">
        <f t="shared" si="12"/>
        <v>2738.19</v>
      </c>
      <c r="F39" s="5">
        <f t="shared" si="4"/>
        <v>5722.51</v>
      </c>
      <c r="G39" s="5">
        <f t="shared" si="5"/>
        <v>182815.21000000014</v>
      </c>
      <c r="H39" s="5"/>
      <c r="J39" s="5">
        <f t="shared" si="13"/>
        <v>2736.3973023230196</v>
      </c>
      <c r="K39" s="5">
        <f t="shared" si="6"/>
        <v>5724.3026976769816</v>
      </c>
      <c r="L39" s="5">
        <f t="shared" si="7"/>
        <v>182841.53432372448</v>
      </c>
      <c r="M39" s="5">
        <f t="shared" si="8"/>
        <v>1.7926976769804241</v>
      </c>
      <c r="N39" s="5">
        <f t="shared" si="9"/>
        <v>-1.7926976769813336</v>
      </c>
    </row>
    <row r="40" spans="1:14" x14ac:dyDescent="0.3">
      <c r="A40">
        <v>35</v>
      </c>
      <c r="B40" s="1">
        <f t="shared" si="3"/>
        <v>41769</v>
      </c>
      <c r="C40" s="2">
        <f t="shared" si="0"/>
        <v>14.356164383561644</v>
      </c>
      <c r="D40" s="4">
        <f t="shared" si="10"/>
        <v>8460.7000000000007</v>
      </c>
      <c r="E40" s="5">
        <f t="shared" si="12"/>
        <v>2569.4299999999998</v>
      </c>
      <c r="F40" s="5">
        <f t="shared" si="4"/>
        <v>5891.27</v>
      </c>
      <c r="G40" s="5">
        <f t="shared" si="5"/>
        <v>176923.94000000015</v>
      </c>
      <c r="H40" s="5"/>
      <c r="J40" s="5">
        <f t="shared" si="13"/>
        <v>2567.1390915102766</v>
      </c>
      <c r="K40" s="5">
        <f t="shared" si="6"/>
        <v>5893.5609084897242</v>
      </c>
      <c r="L40" s="5">
        <f t="shared" si="7"/>
        <v>176947.97341523477</v>
      </c>
      <c r="M40" s="5">
        <f t="shared" si="8"/>
        <v>2.2909084897232788</v>
      </c>
      <c r="N40" s="5">
        <f t="shared" si="9"/>
        <v>-2.2909084897237335</v>
      </c>
    </row>
    <row r="41" spans="1:14" x14ac:dyDescent="0.3">
      <c r="A41">
        <v>36</v>
      </c>
      <c r="B41" s="1">
        <f t="shared" si="3"/>
        <v>41800</v>
      </c>
      <c r="C41" s="2">
        <f t="shared" si="0"/>
        <v>14.441095890410958</v>
      </c>
      <c r="D41" s="4">
        <f t="shared" si="10"/>
        <v>8460.7000000000007</v>
      </c>
      <c r="E41" s="5">
        <f t="shared" si="12"/>
        <v>2569.52</v>
      </c>
      <c r="F41" s="5">
        <f t="shared" si="4"/>
        <v>5891.18</v>
      </c>
      <c r="G41" s="5">
        <f t="shared" si="5"/>
        <v>171032.76000000015</v>
      </c>
      <c r="H41" s="5"/>
      <c r="J41" s="5">
        <f t="shared" si="13"/>
        <v>2567.8031861626082</v>
      </c>
      <c r="K41" s="5">
        <f t="shared" si="6"/>
        <v>5892.896813837393</v>
      </c>
      <c r="L41" s="5">
        <f t="shared" si="7"/>
        <v>171055.07660139736</v>
      </c>
      <c r="M41" s="5">
        <f t="shared" si="8"/>
        <v>1.7168138373917827</v>
      </c>
      <c r="N41" s="5">
        <f t="shared" si="9"/>
        <v>-1.7168138373926922</v>
      </c>
    </row>
    <row r="42" spans="1:14" x14ac:dyDescent="0.3">
      <c r="A42">
        <v>37</v>
      </c>
      <c r="B42" s="1">
        <f t="shared" si="3"/>
        <v>41830</v>
      </c>
      <c r="C42" s="2">
        <f t="shared" si="0"/>
        <v>14.523287671232877</v>
      </c>
      <c r="D42" s="4">
        <f t="shared" si="10"/>
        <v>8460.7000000000007</v>
      </c>
      <c r="E42" s="5">
        <f t="shared" si="12"/>
        <v>2403.83</v>
      </c>
      <c r="F42" s="5">
        <f t="shared" si="4"/>
        <v>6056.8700000000008</v>
      </c>
      <c r="G42" s="5">
        <f t="shared" si="5"/>
        <v>164975.89000000016</v>
      </c>
      <c r="H42" s="5"/>
      <c r="J42" s="5">
        <f t="shared" si="13"/>
        <v>2401.6543919788905</v>
      </c>
      <c r="K42" s="5">
        <f t="shared" si="6"/>
        <v>6059.0456080211097</v>
      </c>
      <c r="L42" s="5">
        <f t="shared" si="7"/>
        <v>164996.03099337625</v>
      </c>
      <c r="M42" s="5">
        <f t="shared" si="8"/>
        <v>2.1756080211093831</v>
      </c>
      <c r="N42" s="5">
        <f t="shared" si="9"/>
        <v>-2.1756080211089284</v>
      </c>
    </row>
    <row r="43" spans="1:14" x14ac:dyDescent="0.3">
      <c r="A43">
        <v>38</v>
      </c>
      <c r="B43" s="1">
        <f t="shared" si="3"/>
        <v>41861</v>
      </c>
      <c r="C43" s="2">
        <f t="shared" si="0"/>
        <v>14.608219178082193</v>
      </c>
      <c r="D43" s="4">
        <f t="shared" si="10"/>
        <v>8460.7000000000007</v>
      </c>
      <c r="E43" s="5">
        <f t="shared" si="12"/>
        <v>2395.9899999999998</v>
      </c>
      <c r="F43" s="5">
        <f t="shared" si="4"/>
        <v>6064.7100000000009</v>
      </c>
      <c r="G43" s="5">
        <f t="shared" si="5"/>
        <v>158911.18000000017</v>
      </c>
      <c r="H43" s="5"/>
      <c r="J43" s="5">
        <f t="shared" si="13"/>
        <v>2394.3610424672911</v>
      </c>
      <c r="K43" s="5">
        <f t="shared" si="6"/>
        <v>6066.3389575327092</v>
      </c>
      <c r="L43" s="5">
        <f t="shared" si="7"/>
        <v>158929.69203584353</v>
      </c>
      <c r="M43" s="5">
        <f t="shared" si="8"/>
        <v>1.6289575327086823</v>
      </c>
      <c r="N43" s="5">
        <f t="shared" si="9"/>
        <v>-1.6289575327082275</v>
      </c>
    </row>
    <row r="44" spans="1:14" x14ac:dyDescent="0.3">
      <c r="A44">
        <v>39</v>
      </c>
      <c r="B44" s="1">
        <f t="shared" si="3"/>
        <v>41892</v>
      </c>
      <c r="C44" s="2">
        <f t="shared" si="0"/>
        <v>14.693150684931506</v>
      </c>
      <c r="D44" s="4">
        <f t="shared" si="10"/>
        <v>8460.7000000000007</v>
      </c>
      <c r="E44" s="5">
        <f t="shared" si="12"/>
        <v>2307.91</v>
      </c>
      <c r="F44" s="5">
        <f t="shared" si="4"/>
        <v>6152.7900000000009</v>
      </c>
      <c r="G44" s="5">
        <f t="shared" si="5"/>
        <v>152758.39000000016</v>
      </c>
      <c r="H44" s="5"/>
      <c r="J44" s="5">
        <f t="shared" si="13"/>
        <v>2306.3285874872008</v>
      </c>
      <c r="K44" s="5">
        <f t="shared" si="6"/>
        <v>6154.3714125127999</v>
      </c>
      <c r="L44" s="5">
        <f t="shared" si="7"/>
        <v>152775.32062333074</v>
      </c>
      <c r="M44" s="5">
        <f t="shared" si="8"/>
        <v>1.5814125127990337</v>
      </c>
      <c r="N44" s="5">
        <f t="shared" si="9"/>
        <v>-1.5814125127990337</v>
      </c>
    </row>
    <row r="45" spans="1:14" x14ac:dyDescent="0.3">
      <c r="A45">
        <v>40</v>
      </c>
      <c r="B45" s="1">
        <f t="shared" si="3"/>
        <v>41922</v>
      </c>
      <c r="C45" s="2">
        <f t="shared" si="0"/>
        <v>14.775342465753425</v>
      </c>
      <c r="D45" s="4">
        <f t="shared" si="10"/>
        <v>8460.7000000000007</v>
      </c>
      <c r="E45" s="5">
        <f t="shared" si="12"/>
        <v>2146.9899999999998</v>
      </c>
      <c r="F45" s="5">
        <f t="shared" si="4"/>
        <v>6313.7100000000009</v>
      </c>
      <c r="G45" s="5">
        <f t="shared" si="5"/>
        <v>146444.68000000017</v>
      </c>
      <c r="H45" s="5"/>
      <c r="J45" s="5">
        <f t="shared" si="13"/>
        <v>2145.0022241433326</v>
      </c>
      <c r="K45" s="5">
        <f t="shared" si="6"/>
        <v>6315.6977758566682</v>
      </c>
      <c r="L45" s="5">
        <f t="shared" si="7"/>
        <v>146459.62284747406</v>
      </c>
      <c r="M45" s="5">
        <f t="shared" si="8"/>
        <v>1.9877758566672128</v>
      </c>
      <c r="N45" s="5">
        <f t="shared" si="9"/>
        <v>-1.9877758566672128</v>
      </c>
    </row>
    <row r="46" spans="1:14" x14ac:dyDescent="0.3">
      <c r="A46">
        <v>41</v>
      </c>
      <c r="B46" s="1">
        <f t="shared" si="3"/>
        <v>41953</v>
      </c>
      <c r="C46" s="2">
        <f t="shared" si="0"/>
        <v>14.860273972602739</v>
      </c>
      <c r="D46" s="4">
        <f t="shared" si="10"/>
        <v>8460.7000000000007</v>
      </c>
      <c r="E46" s="5">
        <f t="shared" si="12"/>
        <v>2126.86</v>
      </c>
      <c r="F46" s="5">
        <f t="shared" si="4"/>
        <v>6333.84</v>
      </c>
      <c r="G46" s="5">
        <f t="shared" si="5"/>
        <v>140110.84000000017</v>
      </c>
      <c r="H46" s="5"/>
      <c r="J46" s="5">
        <f t="shared" si="13"/>
        <v>2125.367580839094</v>
      </c>
      <c r="K46" s="5">
        <f t="shared" si="6"/>
        <v>6335.3324191609063</v>
      </c>
      <c r="L46" s="5">
        <f t="shared" si="7"/>
        <v>140124.29042831316</v>
      </c>
      <c r="M46" s="5">
        <f t="shared" si="8"/>
        <v>1.4924191609061381</v>
      </c>
      <c r="N46" s="5">
        <f t="shared" si="9"/>
        <v>-1.4924191609061381</v>
      </c>
    </row>
    <row r="47" spans="1:14" x14ac:dyDescent="0.3">
      <c r="A47">
        <v>42</v>
      </c>
      <c r="B47" s="1">
        <f t="shared" si="3"/>
        <v>41983</v>
      </c>
      <c r="C47" s="2">
        <f t="shared" si="0"/>
        <v>14.942465753424658</v>
      </c>
      <c r="D47" s="4">
        <f t="shared" si="10"/>
        <v>8460.7000000000007</v>
      </c>
      <c r="E47" s="5">
        <f t="shared" si="12"/>
        <v>1969.23</v>
      </c>
      <c r="F47" s="5">
        <f t="shared" si="4"/>
        <v>6491.4700000000012</v>
      </c>
      <c r="G47" s="5">
        <f t="shared" si="5"/>
        <v>133619.37000000017</v>
      </c>
      <c r="H47" s="5"/>
      <c r="J47" s="5">
        <f t="shared" si="13"/>
        <v>1967.3787192781556</v>
      </c>
      <c r="K47" s="5">
        <f t="shared" si="6"/>
        <v>6493.3212807218451</v>
      </c>
      <c r="L47" s="5">
        <f t="shared" si="7"/>
        <v>133630.96914759133</v>
      </c>
      <c r="M47" s="5">
        <f t="shared" si="8"/>
        <v>1.8512807218444323</v>
      </c>
      <c r="N47" s="5">
        <f t="shared" si="9"/>
        <v>-1.8512807218439775</v>
      </c>
    </row>
    <row r="48" spans="1:14" x14ac:dyDescent="0.3">
      <c r="A48">
        <v>43</v>
      </c>
      <c r="B48" s="1">
        <f t="shared" si="3"/>
        <v>42014</v>
      </c>
      <c r="C48" s="2">
        <f t="shared" si="0"/>
        <v>15.027397260273972</v>
      </c>
      <c r="D48" s="4">
        <f t="shared" si="10"/>
        <v>8460.7000000000007</v>
      </c>
      <c r="E48" s="5">
        <f t="shared" si="12"/>
        <v>1940.59</v>
      </c>
      <c r="F48" s="5">
        <f t="shared" si="4"/>
        <v>6520.1100000000006</v>
      </c>
      <c r="G48" s="5">
        <f t="shared" si="5"/>
        <v>127099.26000000017</v>
      </c>
      <c r="H48" s="5"/>
      <c r="J48" s="5">
        <f t="shared" si="13"/>
        <v>1939.2029291115855</v>
      </c>
      <c r="K48" s="5">
        <f t="shared" si="6"/>
        <v>6521.4970708884157</v>
      </c>
      <c r="L48" s="5">
        <f t="shared" si="7"/>
        <v>127109.47207670291</v>
      </c>
      <c r="M48" s="5">
        <f t="shared" si="8"/>
        <v>1.3870708884144278</v>
      </c>
      <c r="N48" s="5">
        <f t="shared" si="9"/>
        <v>-1.3870708884151099</v>
      </c>
    </row>
    <row r="49" spans="1:14" x14ac:dyDescent="0.3">
      <c r="A49">
        <v>44</v>
      </c>
      <c r="B49" s="1">
        <f t="shared" si="3"/>
        <v>42045</v>
      </c>
      <c r="C49" s="2">
        <f t="shared" si="0"/>
        <v>15.112328767123287</v>
      </c>
      <c r="D49" s="4">
        <f t="shared" si="10"/>
        <v>8460.7000000000007</v>
      </c>
      <c r="E49" s="5">
        <f t="shared" si="12"/>
        <v>1845.9</v>
      </c>
      <c r="F49" s="5">
        <f t="shared" si="4"/>
        <v>6614.8000000000011</v>
      </c>
      <c r="G49" s="5">
        <f t="shared" si="5"/>
        <v>120484.46000000017</v>
      </c>
      <c r="H49" s="5"/>
      <c r="J49" s="5">
        <f t="shared" si="13"/>
        <v>1844.565388856289</v>
      </c>
      <c r="K49" s="5">
        <f t="shared" si="6"/>
        <v>6616.1346111437115</v>
      </c>
      <c r="L49" s="5">
        <f t="shared" si="7"/>
        <v>120493.33746555919</v>
      </c>
      <c r="M49" s="5">
        <f t="shared" si="8"/>
        <v>1.3346111437110721</v>
      </c>
      <c r="N49" s="5">
        <f t="shared" si="9"/>
        <v>-1.33461114371039</v>
      </c>
    </row>
    <row r="50" spans="1:14" x14ac:dyDescent="0.3">
      <c r="A50">
        <v>45</v>
      </c>
      <c r="B50" s="1">
        <f t="shared" si="3"/>
        <v>42073</v>
      </c>
      <c r="C50" s="2">
        <f t="shared" si="0"/>
        <v>15.189041095890412</v>
      </c>
      <c r="D50" s="4">
        <f t="shared" si="10"/>
        <v>8460.7000000000007</v>
      </c>
      <c r="E50" s="5">
        <f t="shared" si="12"/>
        <v>1580.49</v>
      </c>
      <c r="F50" s="5">
        <f t="shared" si="4"/>
        <v>6880.2100000000009</v>
      </c>
      <c r="G50" s="5">
        <f t="shared" si="5"/>
        <v>113604.25000000016</v>
      </c>
      <c r="H50" s="5"/>
      <c r="J50" s="5">
        <f t="shared" si="13"/>
        <v>1578.236417314876</v>
      </c>
      <c r="K50" s="5">
        <f t="shared" si="6"/>
        <v>6882.4635826851245</v>
      </c>
      <c r="L50" s="5">
        <f t="shared" si="7"/>
        <v>113610.87388287406</v>
      </c>
      <c r="M50" s="5">
        <f t="shared" si="8"/>
        <v>2.2535826851240017</v>
      </c>
      <c r="N50" s="5">
        <f t="shared" si="9"/>
        <v>-2.253582685123547</v>
      </c>
    </row>
    <row r="51" spans="1:14" x14ac:dyDescent="0.3">
      <c r="A51">
        <v>46</v>
      </c>
      <c r="B51" s="1">
        <f t="shared" si="3"/>
        <v>42104</v>
      </c>
      <c r="C51" s="2">
        <f t="shared" si="0"/>
        <v>15.273972602739725</v>
      </c>
      <c r="D51" s="4">
        <f t="shared" si="10"/>
        <v>8460.7000000000007</v>
      </c>
      <c r="E51" s="5">
        <f t="shared" si="12"/>
        <v>1649.91</v>
      </c>
      <c r="F51" s="5">
        <f t="shared" si="4"/>
        <v>6810.7900000000009</v>
      </c>
      <c r="G51" s="5">
        <f t="shared" si="5"/>
        <v>106793.46000000017</v>
      </c>
      <c r="H51" s="5"/>
      <c r="J51" s="5">
        <f t="shared" si="13"/>
        <v>1648.6787517739665</v>
      </c>
      <c r="K51" s="5">
        <f t="shared" si="6"/>
        <v>6812.021248226034</v>
      </c>
      <c r="L51" s="5">
        <f t="shared" si="7"/>
        <v>106798.85263464802</v>
      </c>
      <c r="M51" s="5">
        <f t="shared" si="8"/>
        <v>1.2312482260335855</v>
      </c>
      <c r="N51" s="5">
        <f t="shared" si="9"/>
        <v>-1.2312482260331308</v>
      </c>
    </row>
    <row r="52" spans="1:14" x14ac:dyDescent="0.3">
      <c r="A52">
        <v>47</v>
      </c>
      <c r="B52" s="1">
        <f t="shared" si="3"/>
        <v>42134</v>
      </c>
      <c r="C52" s="2">
        <f t="shared" si="0"/>
        <v>15.356164383561644</v>
      </c>
      <c r="D52" s="4">
        <f t="shared" si="10"/>
        <v>8460.7000000000007</v>
      </c>
      <c r="E52" s="5">
        <f t="shared" si="12"/>
        <v>1500.96</v>
      </c>
      <c r="F52" s="5">
        <f t="shared" si="4"/>
        <v>6959.7400000000007</v>
      </c>
      <c r="G52" s="5">
        <f t="shared" si="5"/>
        <v>99833.720000000161</v>
      </c>
      <c r="H52" s="5"/>
      <c r="J52" s="5">
        <f t="shared" si="13"/>
        <v>1499.4815622222429</v>
      </c>
      <c r="K52" s="5">
        <f t="shared" si="6"/>
        <v>6961.2184377777576</v>
      </c>
      <c r="L52" s="5">
        <f t="shared" si="7"/>
        <v>99837.634196870262</v>
      </c>
      <c r="M52" s="5">
        <f t="shared" si="8"/>
        <v>1.4784377777571081</v>
      </c>
      <c r="N52" s="5">
        <f t="shared" si="9"/>
        <v>-1.4784377777568807</v>
      </c>
    </row>
    <row r="53" spans="1:14" x14ac:dyDescent="0.3">
      <c r="A53">
        <v>48</v>
      </c>
      <c r="B53" s="1">
        <f t="shared" si="3"/>
        <v>42165</v>
      </c>
      <c r="C53" s="2">
        <f t="shared" si="0"/>
        <v>15.441095890410958</v>
      </c>
      <c r="D53" s="4">
        <f t="shared" si="10"/>
        <v>8460.7000000000007</v>
      </c>
      <c r="E53" s="5">
        <f t="shared" si="12"/>
        <v>1449.91</v>
      </c>
      <c r="F53" s="5">
        <f t="shared" si="4"/>
        <v>7010.7900000000009</v>
      </c>
      <c r="G53" s="5">
        <f t="shared" si="5"/>
        <v>92822.930000000168</v>
      </c>
      <c r="H53" s="5"/>
      <c r="J53" s="5">
        <f t="shared" si="13"/>
        <v>1448.8066194918522</v>
      </c>
      <c r="K53" s="5">
        <f t="shared" si="6"/>
        <v>7011.8933805081488</v>
      </c>
      <c r="L53" s="5">
        <f t="shared" si="7"/>
        <v>92825.740816362115</v>
      </c>
      <c r="M53" s="5">
        <f t="shared" si="8"/>
        <v>1.1033805081478931</v>
      </c>
      <c r="N53" s="5">
        <f t="shared" si="9"/>
        <v>-1.1033805081478931</v>
      </c>
    </row>
    <row r="54" spans="1:14" x14ac:dyDescent="0.3">
      <c r="A54">
        <v>49</v>
      </c>
      <c r="B54" s="1">
        <f t="shared" si="3"/>
        <v>42195</v>
      </c>
      <c r="C54" s="2">
        <f t="shared" si="0"/>
        <v>15.523287671232877</v>
      </c>
      <c r="D54" s="4">
        <f t="shared" si="10"/>
        <v>8460.7000000000007</v>
      </c>
      <c r="E54" s="5">
        <f t="shared" si="12"/>
        <v>1304.6099999999999</v>
      </c>
      <c r="F54" s="5">
        <f t="shared" si="4"/>
        <v>7156.0900000000011</v>
      </c>
      <c r="G54" s="5">
        <f t="shared" si="5"/>
        <v>85666.840000000171</v>
      </c>
      <c r="H54" s="5"/>
      <c r="J54" s="5">
        <f t="shared" si="13"/>
        <v>1303.2957135777231</v>
      </c>
      <c r="K54" s="5">
        <f t="shared" si="6"/>
        <v>7157.4042864222774</v>
      </c>
      <c r="L54" s="5">
        <f t="shared" si="7"/>
        <v>85668.336529939843</v>
      </c>
      <c r="M54" s="5">
        <f t="shared" si="8"/>
        <v>1.3142864222768367</v>
      </c>
      <c r="N54" s="5">
        <f t="shared" si="9"/>
        <v>-1.3142864222763819</v>
      </c>
    </row>
    <row r="55" spans="1:14" x14ac:dyDescent="0.3">
      <c r="A55">
        <v>50</v>
      </c>
      <c r="B55" s="1">
        <f t="shared" si="3"/>
        <v>42226</v>
      </c>
      <c r="C55" s="2">
        <f t="shared" si="0"/>
        <v>15.608219178082193</v>
      </c>
      <c r="D55" s="4">
        <f t="shared" si="10"/>
        <v>8460.7000000000007</v>
      </c>
      <c r="E55" s="5">
        <f t="shared" si="12"/>
        <v>1244.1600000000001</v>
      </c>
      <c r="F55" s="5">
        <f t="shared" si="4"/>
        <v>7216.5400000000009</v>
      </c>
      <c r="G55" s="5">
        <f t="shared" si="5"/>
        <v>78450.300000000163</v>
      </c>
      <c r="H55" s="5"/>
      <c r="J55" s="5">
        <f t="shared" si="13"/>
        <v>1243.1870410779761</v>
      </c>
      <c r="K55" s="5">
        <f t="shared" si="6"/>
        <v>7217.5129589220251</v>
      </c>
      <c r="L55" s="5">
        <f t="shared" si="7"/>
        <v>78450.823571017812</v>
      </c>
      <c r="M55" s="5">
        <f t="shared" si="8"/>
        <v>0.97295892202396317</v>
      </c>
      <c r="N55" s="5">
        <f t="shared" si="9"/>
        <v>-0.97295892202419054</v>
      </c>
    </row>
    <row r="56" spans="1:14" x14ac:dyDescent="0.3">
      <c r="A56">
        <v>51</v>
      </c>
      <c r="B56" s="1">
        <f t="shared" si="3"/>
        <v>42257</v>
      </c>
      <c r="C56" s="2">
        <f t="shared" si="0"/>
        <v>15.693150684931506</v>
      </c>
      <c r="D56" s="4">
        <f t="shared" si="10"/>
        <v>8460.7000000000007</v>
      </c>
      <c r="E56" s="5">
        <f t="shared" si="12"/>
        <v>1139.3599999999999</v>
      </c>
      <c r="F56" s="5">
        <f t="shared" si="4"/>
        <v>7321.3400000000011</v>
      </c>
      <c r="G56" s="5">
        <f t="shared" si="5"/>
        <v>71128.960000000166</v>
      </c>
      <c r="H56" s="5"/>
      <c r="J56" s="5">
        <f t="shared" si="13"/>
        <v>1138.4491770923903</v>
      </c>
      <c r="K56" s="5">
        <f t="shared" si="6"/>
        <v>7322.2508229076102</v>
      </c>
      <c r="L56" s="5">
        <f t="shared" si="7"/>
        <v>71128.572748110208</v>
      </c>
      <c r="M56" s="5">
        <f t="shared" si="8"/>
        <v>0.9108229076095995</v>
      </c>
      <c r="N56" s="5">
        <f t="shared" si="9"/>
        <v>-0.91082290760914475</v>
      </c>
    </row>
    <row r="57" spans="1:14" x14ac:dyDescent="0.3">
      <c r="A57">
        <v>52</v>
      </c>
      <c r="B57" s="1">
        <f t="shared" si="3"/>
        <v>42287</v>
      </c>
      <c r="C57" s="2">
        <f t="shared" si="0"/>
        <v>15.775342465753425</v>
      </c>
      <c r="D57" s="4">
        <f t="shared" si="10"/>
        <v>8460.7000000000007</v>
      </c>
      <c r="E57" s="5">
        <f t="shared" si="12"/>
        <v>999.7</v>
      </c>
      <c r="F57" s="5">
        <f t="shared" si="4"/>
        <v>7461.0000000000009</v>
      </c>
      <c r="G57" s="5">
        <f t="shared" si="5"/>
        <v>63667.960000000166</v>
      </c>
      <c r="H57" s="5"/>
      <c r="J57" s="5">
        <f t="shared" si="13"/>
        <v>998.66225855288894</v>
      </c>
      <c r="K57" s="5">
        <f t="shared" si="6"/>
        <v>7462.0377414471113</v>
      </c>
      <c r="L57" s="5">
        <f t="shared" si="7"/>
        <v>63666.535006663093</v>
      </c>
      <c r="M57" s="5">
        <f t="shared" si="8"/>
        <v>1.0377414471111024</v>
      </c>
      <c r="N57" s="5">
        <f t="shared" si="9"/>
        <v>-1.0377414471104203</v>
      </c>
    </row>
    <row r="58" spans="1:14" x14ac:dyDescent="0.3">
      <c r="A58">
        <v>53</v>
      </c>
      <c r="B58" s="1">
        <f t="shared" si="3"/>
        <v>42318</v>
      </c>
      <c r="C58" s="2">
        <f t="shared" si="0"/>
        <v>15.860273972602739</v>
      </c>
      <c r="D58" s="4">
        <f t="shared" si="10"/>
        <v>8460.7000000000007</v>
      </c>
      <c r="E58" s="5">
        <f t="shared" si="12"/>
        <v>924.67</v>
      </c>
      <c r="F58" s="5">
        <f t="shared" si="4"/>
        <v>7536.0300000000007</v>
      </c>
      <c r="G58" s="5">
        <f t="shared" si="5"/>
        <v>56131.930000000168</v>
      </c>
      <c r="H58" s="5"/>
      <c r="J58" s="5">
        <f t="shared" si="13"/>
        <v>923.90507948008656</v>
      </c>
      <c r="K58" s="5">
        <f t="shared" si="6"/>
        <v>7536.7949205199138</v>
      </c>
      <c r="L58" s="5">
        <f t="shared" si="7"/>
        <v>56129.740086143182</v>
      </c>
      <c r="M58" s="5">
        <f t="shared" si="8"/>
        <v>0.76492051991340304</v>
      </c>
      <c r="N58" s="5">
        <f t="shared" si="9"/>
        <v>-0.76492051991317567</v>
      </c>
    </row>
    <row r="59" spans="1:14" x14ac:dyDescent="0.3">
      <c r="A59">
        <v>54</v>
      </c>
      <c r="B59" s="1">
        <f t="shared" si="3"/>
        <v>42348</v>
      </c>
      <c r="C59" s="2">
        <f t="shared" si="0"/>
        <v>15.942465753424658</v>
      </c>
      <c r="D59" s="4">
        <f t="shared" si="10"/>
        <v>8460.7000000000007</v>
      </c>
      <c r="E59" s="5">
        <f t="shared" si="12"/>
        <v>788.92</v>
      </c>
      <c r="F59" s="5">
        <f t="shared" si="4"/>
        <v>7671.7800000000007</v>
      </c>
      <c r="G59" s="5">
        <f t="shared" si="5"/>
        <v>48460.150000000169</v>
      </c>
      <c r="H59" s="1">
        <v>42369</v>
      </c>
      <c r="I59" s="2">
        <f>YEAR(H59)-2000+(H59-DATE(YEAR(H59),1,$C$3))/(DATE(YEAR(H59)+1,,)-DATE(YEAR(H59),,))</f>
        <v>16</v>
      </c>
      <c r="J59" s="5">
        <f t="shared" si="13"/>
        <v>788.07504271064784</v>
      </c>
      <c r="K59" s="5">
        <f t="shared" si="6"/>
        <v>7672.624957289353</v>
      </c>
      <c r="L59" s="5">
        <f t="shared" si="7"/>
        <v>48457.115128853831</v>
      </c>
      <c r="M59" s="5">
        <f t="shared" si="8"/>
        <v>0.84495728935212355</v>
      </c>
      <c r="N59" s="5">
        <f t="shared" si="9"/>
        <v>-0.84495728935235093</v>
      </c>
    </row>
    <row r="60" spans="1:14" x14ac:dyDescent="0.3">
      <c r="A60">
        <v>55</v>
      </c>
      <c r="B60" s="1">
        <f t="shared" si="3"/>
        <v>42379</v>
      </c>
      <c r="C60" s="2">
        <f t="shared" si="0"/>
        <v>16.027322404371585</v>
      </c>
      <c r="D60" s="4">
        <f>D59</f>
        <v>8460.7000000000007</v>
      </c>
      <c r="E60" s="5">
        <f>ROUND(G59*$B$2*(C60-I59),2)+ROUND(G59*$B$2*(I59-C59),2)</f>
        <v>703.18</v>
      </c>
      <c r="F60" s="5">
        <f t="shared" si="4"/>
        <v>7757.52</v>
      </c>
      <c r="G60" s="5">
        <f>G59-F60</f>
        <v>40702.630000000165</v>
      </c>
      <c r="H60" s="5"/>
      <c r="J60" s="5">
        <f t="shared" si="13"/>
        <v>703.19163434626955</v>
      </c>
      <c r="K60" s="5">
        <f t="shared" si="6"/>
        <v>7757.5083656537308</v>
      </c>
      <c r="L60" s="5">
        <f t="shared" si="7"/>
        <v>40699.6067632001</v>
      </c>
      <c r="M60" s="5">
        <f t="shared" si="8"/>
        <v>-1.1634346269602247E-2</v>
      </c>
      <c r="N60" s="5">
        <f t="shared" si="9"/>
        <v>1.1634346269602247E-2</v>
      </c>
    </row>
    <row r="61" spans="1:14" x14ac:dyDescent="0.3">
      <c r="A61">
        <v>56</v>
      </c>
      <c r="B61" s="1">
        <f t="shared" si="3"/>
        <v>42410</v>
      </c>
      <c r="C61" s="2">
        <f t="shared" si="0"/>
        <v>16.112021857923498</v>
      </c>
      <c r="D61" s="4">
        <f t="shared" si="10"/>
        <v>8460.7000000000007</v>
      </c>
      <c r="E61" s="5">
        <f>ROUND(G60*$B$2*(C61-C60),2)</f>
        <v>589.52</v>
      </c>
      <c r="F61" s="5">
        <f t="shared" si="4"/>
        <v>7871.18</v>
      </c>
      <c r="G61" s="5">
        <f t="shared" si="5"/>
        <v>32831.450000000164</v>
      </c>
      <c r="H61" s="5"/>
      <c r="J61" s="5">
        <f t="shared" si="13"/>
        <v>590.61755783359843</v>
      </c>
      <c r="K61" s="5">
        <f t="shared" si="6"/>
        <v>7870.082442166402</v>
      </c>
      <c r="L61" s="5">
        <f t="shared" si="7"/>
        <v>32829.524321033699</v>
      </c>
      <c r="M61" s="5">
        <f t="shared" si="8"/>
        <v>-1.0975578335984437</v>
      </c>
      <c r="N61" s="5">
        <f t="shared" si="9"/>
        <v>1.09755783359833</v>
      </c>
    </row>
    <row r="62" spans="1:14" x14ac:dyDescent="0.3">
      <c r="A62">
        <v>57</v>
      </c>
      <c r="B62" s="1">
        <f t="shared" si="3"/>
        <v>42439</v>
      </c>
      <c r="C62" s="2">
        <f t="shared" si="0"/>
        <v>16.191256830601091</v>
      </c>
      <c r="D62" s="4">
        <f t="shared" si="10"/>
        <v>8460.7000000000007</v>
      </c>
      <c r="E62" s="5">
        <f>ROUND(G61*$B$2*(C62-C61),2)</f>
        <v>444.84</v>
      </c>
      <c r="F62" s="5">
        <f t="shared" si="4"/>
        <v>8015.8600000000006</v>
      </c>
      <c r="G62" s="5">
        <f t="shared" si="5"/>
        <v>24815.590000000164</v>
      </c>
      <c r="H62" s="5"/>
      <c r="J62" s="5">
        <f t="shared" si="13"/>
        <v>445.4661677915272</v>
      </c>
      <c r="K62" s="5">
        <f t="shared" si="6"/>
        <v>8015.2338322084734</v>
      </c>
      <c r="L62" s="5">
        <f t="shared" si="7"/>
        <v>24814.290488825227</v>
      </c>
      <c r="M62" s="5">
        <f t="shared" si="8"/>
        <v>-0.62616779152722302</v>
      </c>
      <c r="N62" s="5">
        <f t="shared" si="9"/>
        <v>0.62616779152722302</v>
      </c>
    </row>
    <row r="63" spans="1:14" x14ac:dyDescent="0.3">
      <c r="A63">
        <v>58</v>
      </c>
      <c r="B63" s="1">
        <f t="shared" si="3"/>
        <v>42470</v>
      </c>
      <c r="C63" s="2">
        <f t="shared" si="0"/>
        <v>16.275956284153004</v>
      </c>
      <c r="D63" s="4">
        <f t="shared" si="10"/>
        <v>8460.7000000000007</v>
      </c>
      <c r="E63" s="5">
        <f>ROUND(G62*$B$2*(C63-C62),2)</f>
        <v>359.42</v>
      </c>
      <c r="F63" s="5">
        <f t="shared" si="4"/>
        <v>8101.2800000000007</v>
      </c>
      <c r="G63" s="5">
        <f t="shared" si="5"/>
        <v>16714.310000000165</v>
      </c>
      <c r="H63" s="5"/>
      <c r="J63" s="5">
        <f t="shared" si="13"/>
        <v>360.09575554756793</v>
      </c>
      <c r="K63" s="5">
        <f t="shared" si="6"/>
        <v>8100.6042444524328</v>
      </c>
      <c r="L63" s="5">
        <f t="shared" si="7"/>
        <v>16713.686244372795</v>
      </c>
      <c r="M63" s="5">
        <f t="shared" si="8"/>
        <v>-0.67575554756791689</v>
      </c>
      <c r="N63" s="5">
        <f t="shared" si="9"/>
        <v>0.67575554756786005</v>
      </c>
    </row>
    <row r="64" spans="1:14" x14ac:dyDescent="0.3">
      <c r="A64">
        <v>59</v>
      </c>
      <c r="B64" s="1">
        <f t="shared" si="3"/>
        <v>42500</v>
      </c>
      <c r="C64" s="2">
        <f t="shared" si="0"/>
        <v>16.357923497267759</v>
      </c>
      <c r="D64" s="4">
        <f t="shared" si="10"/>
        <v>8460.7000000000007</v>
      </c>
      <c r="E64" s="5">
        <f>ROUND(G63*$B$2*(C64-C63),2)</f>
        <v>234.27</v>
      </c>
      <c r="F64" s="5">
        <f t="shared" si="4"/>
        <v>8226.43</v>
      </c>
      <c r="G64" s="5">
        <f t="shared" si="5"/>
        <v>8487.8800000001647</v>
      </c>
      <c r="H64" s="5"/>
      <c r="J64" s="5">
        <f t="shared" si="13"/>
        <v>234.66417233843842</v>
      </c>
      <c r="K64" s="5">
        <f t="shared" si="6"/>
        <v>8226.0358276615625</v>
      </c>
      <c r="L64" s="5">
        <f t="shared" si="7"/>
        <v>8487.6504167112325</v>
      </c>
      <c r="M64" s="5">
        <f t="shared" si="8"/>
        <v>-0.39417233843840904</v>
      </c>
      <c r="N64" s="5">
        <f t="shared" si="9"/>
        <v>0.39417233843778376</v>
      </c>
    </row>
    <row r="65" spans="1:14" x14ac:dyDescent="0.3">
      <c r="A65">
        <v>60</v>
      </c>
      <c r="B65" s="1">
        <f t="shared" si="3"/>
        <v>42531</v>
      </c>
      <c r="C65" s="2">
        <f t="shared" si="0"/>
        <v>16.442622950819672</v>
      </c>
      <c r="D65" s="4">
        <f>E65+F65</f>
        <v>8610.8200000001652</v>
      </c>
      <c r="E65" s="5">
        <f>ROUND(G64*$B$2*(C65-C64),2)</f>
        <v>122.94</v>
      </c>
      <c r="F65" s="5">
        <f>G64</f>
        <v>8487.8800000001647</v>
      </c>
      <c r="G65" s="5">
        <f t="shared" si="5"/>
        <v>0</v>
      </c>
      <c r="H65" s="5"/>
      <c r="J65" s="5">
        <f t="shared" si="13"/>
        <v>123.16962642980478</v>
      </c>
      <c r="K65" s="5">
        <f t="shared" si="6"/>
        <v>8487.6503735703609</v>
      </c>
      <c r="L65" s="5">
        <f t="shared" si="7"/>
        <v>4.3140871639479883E-5</v>
      </c>
      <c r="M65" s="5">
        <f t="shared" si="8"/>
        <v>-0.22962642980478165</v>
      </c>
      <c r="N65" s="5">
        <f t="shared" si="9"/>
        <v>0.22962642980382952</v>
      </c>
    </row>
    <row r="66" spans="1:14" x14ac:dyDescent="0.3">
      <c r="E66" s="5">
        <f>SUM(E6:E65)</f>
        <v>168092.11999999994</v>
      </c>
      <c r="F66" s="5">
        <f>SUM(F6:F65)</f>
        <v>339700.00000000023</v>
      </c>
    </row>
  </sheetData>
  <mergeCells count="4">
    <mergeCell ref="E3:F3"/>
    <mergeCell ref="H4:I4"/>
    <mergeCell ref="J1:K1"/>
    <mergeCell ref="M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"/>
  <sheetViews>
    <sheetView workbookViewId="0">
      <selection activeCell="E6" sqref="E6"/>
    </sheetView>
  </sheetViews>
  <sheetFormatPr defaultRowHeight="14.4" x14ac:dyDescent="0.3"/>
  <cols>
    <col min="2" max="2" width="10.109375" bestFit="1" customWidth="1"/>
    <col min="3" max="3" width="10.33203125" bestFit="1" customWidth="1"/>
    <col min="4" max="4" width="13.33203125" bestFit="1" customWidth="1"/>
    <col min="5" max="5" width="16" customWidth="1"/>
    <col min="6" max="6" width="13.33203125" bestFit="1" customWidth="1"/>
    <col min="7" max="7" width="13" customWidth="1"/>
  </cols>
  <sheetData>
    <row r="2" spans="1:7" x14ac:dyDescent="0.3">
      <c r="A2" t="s">
        <v>8</v>
      </c>
      <c r="B2" s="3">
        <v>0.17100000000000001</v>
      </c>
      <c r="D2" t="s">
        <v>9</v>
      </c>
      <c r="E2" s="8">
        <f>XIRR(D5:D6,B5:B6,0.171)</f>
        <v>0.18489999487996095</v>
      </c>
    </row>
    <row r="3" spans="1:7" x14ac:dyDescent="0.3">
      <c r="E3" s="27" t="s">
        <v>7</v>
      </c>
      <c r="F3" s="27"/>
    </row>
    <row r="4" spans="1:7" ht="43.2" x14ac:dyDescent="0.3">
      <c r="A4" s="7" t="s">
        <v>2</v>
      </c>
      <c r="B4" s="7" t="s">
        <v>0</v>
      </c>
      <c r="C4" s="7" t="s">
        <v>1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x14ac:dyDescent="0.3">
      <c r="A5">
        <v>0</v>
      </c>
      <c r="B5" s="1">
        <v>40704</v>
      </c>
      <c r="C5" s="2">
        <f>YEAR(B5)-2000+(B5-DATE(YEAR(B5),1,))/(DATE(YEAR(B5)+1,,)-DATE(YEAR(B5),,))</f>
        <v>11.441095890410958</v>
      </c>
      <c r="D5" s="5">
        <f>-G5</f>
        <v>-339700</v>
      </c>
      <c r="G5" s="4">
        <v>339700</v>
      </c>
    </row>
    <row r="6" spans="1:7" x14ac:dyDescent="0.3">
      <c r="A6">
        <v>60</v>
      </c>
      <c r="B6" s="1">
        <f t="shared" ref="B6" si="0">EDATE($B$5,A6)</f>
        <v>42531</v>
      </c>
      <c r="C6" s="2">
        <f t="shared" ref="C6" si="1">YEAR(B6)-2000+(B6-DATE(YEAR(B6),1,))/(DATE(YEAR(B6)+1,,)-DATE(YEAR(B6),,))</f>
        <v>16.442622950819672</v>
      </c>
      <c r="D6" s="5">
        <f>E6+F6</f>
        <v>794159.58</v>
      </c>
      <c r="E6" s="5">
        <f>E11-F6</f>
        <v>454459.57999999996</v>
      </c>
      <c r="F6" s="5">
        <f>G5</f>
        <v>339700</v>
      </c>
    </row>
    <row r="7" spans="1:7" x14ac:dyDescent="0.3">
      <c r="A7" t="s">
        <v>15</v>
      </c>
      <c r="B7">
        <f>B6-B5</f>
        <v>1827</v>
      </c>
    </row>
    <row r="9" spans="1:7" x14ac:dyDescent="0.3">
      <c r="B9" t="s">
        <v>16</v>
      </c>
      <c r="D9" s="10" t="s">
        <v>12</v>
      </c>
    </row>
    <row r="10" spans="1:7" x14ac:dyDescent="0.3">
      <c r="B10" t="s">
        <v>17</v>
      </c>
      <c r="D10" t="s">
        <v>13</v>
      </c>
    </row>
    <row r="11" spans="1:7" x14ac:dyDescent="0.3">
      <c r="D11" t="s">
        <v>14</v>
      </c>
      <c r="E11">
        <f>ROUND(339700*1.1849^(1827/365),2)</f>
        <v>794159.58</v>
      </c>
    </row>
  </sheetData>
  <mergeCells count="1"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1"/>
  <sheetViews>
    <sheetView workbookViewId="0">
      <selection activeCell="E6" sqref="E6"/>
    </sheetView>
  </sheetViews>
  <sheetFormatPr defaultRowHeight="14.4" x14ac:dyDescent="0.3"/>
  <cols>
    <col min="2" max="2" width="10.109375" bestFit="1" customWidth="1"/>
    <col min="3" max="3" width="10.33203125" bestFit="1" customWidth="1"/>
    <col min="4" max="4" width="13.33203125" bestFit="1" customWidth="1"/>
    <col min="5" max="5" width="16" customWidth="1"/>
    <col min="6" max="6" width="13.33203125" bestFit="1" customWidth="1"/>
    <col min="7" max="7" width="13" customWidth="1"/>
  </cols>
  <sheetData>
    <row r="2" spans="1:7" x14ac:dyDescent="0.3">
      <c r="A2" t="s">
        <v>8</v>
      </c>
      <c r="B2" s="3">
        <v>0.17100000000000001</v>
      </c>
      <c r="D2" t="s">
        <v>9</v>
      </c>
      <c r="E2" s="8">
        <f>XIRR(D5:D6,B5:B6,0.171)</f>
        <v>0.13141581371426581</v>
      </c>
    </row>
    <row r="3" spans="1:7" x14ac:dyDescent="0.3">
      <c r="E3" s="27" t="s">
        <v>7</v>
      </c>
      <c r="F3" s="27"/>
    </row>
    <row r="4" spans="1:7" ht="43.2" x14ac:dyDescent="0.3">
      <c r="A4" s="7" t="s">
        <v>2</v>
      </c>
      <c r="B4" s="7" t="s">
        <v>0</v>
      </c>
      <c r="C4" s="7" t="s">
        <v>1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x14ac:dyDescent="0.3">
      <c r="A5">
        <v>0</v>
      </c>
      <c r="B5" s="1">
        <v>40704</v>
      </c>
      <c r="C5" s="2">
        <f>YEAR(B5)-2000+(B5-DATE(YEAR(B5),1,))/(DATE(YEAR(B5)+1,,)-DATE(YEAR(B5),,))</f>
        <v>11.441095890410958</v>
      </c>
      <c r="D5" s="5">
        <f>-G5</f>
        <v>-339700</v>
      </c>
      <c r="G5" s="4">
        <v>339700</v>
      </c>
    </row>
    <row r="6" spans="1:7" x14ac:dyDescent="0.3">
      <c r="A6">
        <v>60</v>
      </c>
      <c r="B6" s="1">
        <f t="shared" ref="B6" si="0">EDATE($B$5,A6)</f>
        <v>42531</v>
      </c>
      <c r="C6" s="2">
        <f t="shared" ref="C6" si="1">YEAR(B6)-2000+(B6-DATE(YEAR(B6),1,))/(DATE(YEAR(B6)+1,,)-DATE(YEAR(B6),,))</f>
        <v>16.442622950819672</v>
      </c>
      <c r="D6" s="5">
        <f>E6+F6</f>
        <v>630232.19999999995</v>
      </c>
      <c r="E6" s="5">
        <f>ROUND(G5*B2*(C6-C5),2)</f>
        <v>290532.2</v>
      </c>
      <c r="F6" s="5">
        <f>G5</f>
        <v>339700</v>
      </c>
    </row>
    <row r="9" spans="1:7" x14ac:dyDescent="0.3">
      <c r="A9" t="s">
        <v>18</v>
      </c>
      <c r="D9" s="11">
        <f>'18,49%'!D6-'По договору'!D6</f>
        <v>163927.38</v>
      </c>
    </row>
    <row r="11" spans="1:7" x14ac:dyDescent="0.3">
      <c r="A11" t="s">
        <v>19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1"/>
  <sheetViews>
    <sheetView workbookViewId="0">
      <selection activeCell="E21" sqref="E21"/>
    </sheetView>
  </sheetViews>
  <sheetFormatPr defaultRowHeight="14.4" x14ac:dyDescent="0.3"/>
  <cols>
    <col min="1" max="1" width="12.5546875" customWidth="1"/>
    <col min="2" max="2" width="11.44140625" customWidth="1"/>
    <col min="3" max="3" width="12.44140625" customWidth="1"/>
  </cols>
  <sheetData>
    <row r="1" spans="1:4" x14ac:dyDescent="0.3">
      <c r="B1" s="3">
        <v>0.17100000000000001</v>
      </c>
    </row>
    <row r="2" spans="1:4" ht="49.5" customHeight="1" x14ac:dyDescent="0.3">
      <c r="C2" s="7" t="s">
        <v>19</v>
      </c>
    </row>
    <row r="3" spans="1:4" x14ac:dyDescent="0.3">
      <c r="A3" s="1">
        <v>42531</v>
      </c>
      <c r="B3" s="2">
        <f>YEAR(A3)-2000+(A3-DATE(YEAR(A3),1,))/(DATE(YEAR(A3)+1,,)-DATE(YEAR(A3),,))</f>
        <v>16.442622950819672</v>
      </c>
      <c r="C3">
        <v>163927.38</v>
      </c>
    </row>
    <row r="4" spans="1:4" x14ac:dyDescent="0.3">
      <c r="A4" s="1">
        <f>EDATE(A3,1)</f>
        <v>42561</v>
      </c>
      <c r="B4" s="2">
        <f>YEAR(A4)-2000+(A4-DATE(YEAR(A4),1,))/(DATE(YEAR(A4)+1,,)-DATE(YEAR(A4),,))</f>
        <v>16.524590163934427</v>
      </c>
      <c r="C4">
        <f>ROUND(C3*(1+$B$1*(B4-B3)),2)</f>
        <v>166225.04999999999</v>
      </c>
      <c r="D4">
        <f>C4-C3</f>
        <v>2297.6699999999837</v>
      </c>
    </row>
    <row r="5" spans="1:4" x14ac:dyDescent="0.3">
      <c r="A5" s="1">
        <f t="shared" ref="A5:A22" si="0">EDATE(A4,1)</f>
        <v>42592</v>
      </c>
      <c r="B5" s="2">
        <f t="shared" ref="B5:B45" si="1">YEAR(A5)-2000+(A5-DATE(YEAR(A5),1,))/(DATE(YEAR(A5)+1,,)-DATE(YEAR(A5),,))</f>
        <v>16.60928961748634</v>
      </c>
      <c r="C5">
        <f t="shared" ref="C5:C22" si="2">ROUND(C4*(1+$B$1*(B5-B4)),2)</f>
        <v>168632.59</v>
      </c>
      <c r="D5">
        <f t="shared" ref="D5:D45" si="3">C5-C4</f>
        <v>2407.5400000000081</v>
      </c>
    </row>
    <row r="6" spans="1:4" x14ac:dyDescent="0.3">
      <c r="A6" s="1">
        <f t="shared" si="0"/>
        <v>42623</v>
      </c>
      <c r="B6" s="2">
        <f t="shared" si="1"/>
        <v>16.693989071038253</v>
      </c>
      <c r="C6">
        <f t="shared" si="2"/>
        <v>171075</v>
      </c>
      <c r="D6">
        <f t="shared" si="3"/>
        <v>2442.4100000000035</v>
      </c>
    </row>
    <row r="7" spans="1:4" x14ac:dyDescent="0.3">
      <c r="A7" s="1">
        <f t="shared" si="0"/>
        <v>42653</v>
      </c>
      <c r="B7" s="2">
        <f t="shared" si="1"/>
        <v>16.775956284153004</v>
      </c>
      <c r="C7">
        <f t="shared" si="2"/>
        <v>173472.85</v>
      </c>
      <c r="D7">
        <f t="shared" si="3"/>
        <v>2397.8500000000058</v>
      </c>
    </row>
    <row r="8" spans="1:4" x14ac:dyDescent="0.3">
      <c r="A8" s="1">
        <f t="shared" si="0"/>
        <v>42684</v>
      </c>
      <c r="B8" s="2">
        <f t="shared" si="1"/>
        <v>16.860655737704917</v>
      </c>
      <c r="C8">
        <f t="shared" si="2"/>
        <v>175985.36</v>
      </c>
      <c r="D8">
        <f t="shared" si="3"/>
        <v>2512.5099999999802</v>
      </c>
    </row>
    <row r="9" spans="1:4" x14ac:dyDescent="0.3">
      <c r="A9" s="1">
        <f t="shared" si="0"/>
        <v>42714</v>
      </c>
      <c r="B9" s="2">
        <f t="shared" si="1"/>
        <v>16.942622950819672</v>
      </c>
      <c r="C9">
        <f t="shared" si="2"/>
        <v>178452.04</v>
      </c>
      <c r="D9">
        <f t="shared" si="3"/>
        <v>2466.6800000000221</v>
      </c>
    </row>
    <row r="10" spans="1:4" x14ac:dyDescent="0.3">
      <c r="A10" s="1">
        <f t="shared" si="0"/>
        <v>42745</v>
      </c>
      <c r="B10" s="2">
        <f t="shared" si="1"/>
        <v>17.027397260273972</v>
      </c>
      <c r="C10">
        <f t="shared" si="2"/>
        <v>181038.95</v>
      </c>
      <c r="D10">
        <f t="shared" si="3"/>
        <v>2586.9100000000035</v>
      </c>
    </row>
    <row r="11" spans="1:4" x14ac:dyDescent="0.3">
      <c r="A11" s="1">
        <f t="shared" si="0"/>
        <v>42776</v>
      </c>
      <c r="B11" s="2">
        <f t="shared" si="1"/>
        <v>17.112328767123287</v>
      </c>
      <c r="C11">
        <f t="shared" si="2"/>
        <v>183668.23</v>
      </c>
      <c r="D11">
        <f t="shared" si="3"/>
        <v>2629.2799999999988</v>
      </c>
    </row>
    <row r="12" spans="1:4" x14ac:dyDescent="0.3">
      <c r="A12" s="1">
        <f t="shared" si="0"/>
        <v>42804</v>
      </c>
      <c r="B12" s="2">
        <f t="shared" si="1"/>
        <v>17.18904109589041</v>
      </c>
      <c r="C12">
        <f t="shared" si="2"/>
        <v>186077.55</v>
      </c>
      <c r="D12">
        <f t="shared" si="3"/>
        <v>2409.3199999999779</v>
      </c>
    </row>
    <row r="13" spans="1:4" x14ac:dyDescent="0.3">
      <c r="A13" s="1">
        <f t="shared" si="0"/>
        <v>42835</v>
      </c>
      <c r="B13" s="2">
        <f t="shared" si="1"/>
        <v>17.273972602739725</v>
      </c>
      <c r="C13">
        <f t="shared" si="2"/>
        <v>188780.01</v>
      </c>
      <c r="D13">
        <f t="shared" si="3"/>
        <v>2702.460000000021</v>
      </c>
    </row>
    <row r="14" spans="1:4" x14ac:dyDescent="0.3">
      <c r="A14" s="1">
        <f t="shared" si="0"/>
        <v>42865</v>
      </c>
      <c r="B14" s="2">
        <f t="shared" si="1"/>
        <v>17.356164383561644</v>
      </c>
      <c r="C14">
        <f t="shared" si="2"/>
        <v>191433.27</v>
      </c>
      <c r="D14">
        <f t="shared" si="3"/>
        <v>2653.2599999999802</v>
      </c>
    </row>
    <row r="15" spans="1:4" x14ac:dyDescent="0.3">
      <c r="A15" s="1">
        <f t="shared" si="0"/>
        <v>42896</v>
      </c>
      <c r="B15" s="2">
        <f t="shared" si="1"/>
        <v>17.44109589041096</v>
      </c>
      <c r="C15">
        <f t="shared" si="2"/>
        <v>194213.51</v>
      </c>
      <c r="D15">
        <f t="shared" si="3"/>
        <v>2780.2400000000198</v>
      </c>
    </row>
    <row r="16" spans="1:4" x14ac:dyDescent="0.3">
      <c r="A16" s="1">
        <f t="shared" si="0"/>
        <v>42926</v>
      </c>
      <c r="B16" s="2">
        <f t="shared" si="1"/>
        <v>17.523287671232875</v>
      </c>
      <c r="C16">
        <f t="shared" si="2"/>
        <v>196943.14</v>
      </c>
      <c r="D16">
        <f t="shared" si="3"/>
        <v>2729.6300000000047</v>
      </c>
    </row>
    <row r="17" spans="1:4" x14ac:dyDescent="0.3">
      <c r="A17" s="1">
        <f t="shared" si="0"/>
        <v>42957</v>
      </c>
      <c r="B17" s="2">
        <f t="shared" si="1"/>
        <v>17.608219178082191</v>
      </c>
      <c r="C17">
        <f t="shared" si="2"/>
        <v>199803.4</v>
      </c>
      <c r="D17">
        <f t="shared" si="3"/>
        <v>2860.2599999999802</v>
      </c>
    </row>
    <row r="18" spans="1:4" x14ac:dyDescent="0.3">
      <c r="A18" s="1">
        <f t="shared" si="0"/>
        <v>42988</v>
      </c>
      <c r="B18" s="2">
        <f t="shared" si="1"/>
        <v>17.693150684931506</v>
      </c>
      <c r="C18">
        <f t="shared" si="2"/>
        <v>202705.2</v>
      </c>
      <c r="D18">
        <f t="shared" si="3"/>
        <v>2901.8000000000175</v>
      </c>
    </row>
    <row r="19" spans="1:4" x14ac:dyDescent="0.3">
      <c r="A19" s="1">
        <f t="shared" si="0"/>
        <v>43018</v>
      </c>
      <c r="B19" s="2">
        <f t="shared" si="1"/>
        <v>17.775342465753425</v>
      </c>
      <c r="C19">
        <f t="shared" si="2"/>
        <v>205554.18</v>
      </c>
      <c r="D19">
        <f t="shared" si="3"/>
        <v>2848.9799999999814</v>
      </c>
    </row>
    <row r="20" spans="1:4" x14ac:dyDescent="0.3">
      <c r="A20" s="1">
        <f t="shared" si="0"/>
        <v>43049</v>
      </c>
      <c r="B20" s="2">
        <f t="shared" si="1"/>
        <v>17.860273972602741</v>
      </c>
      <c r="C20">
        <f t="shared" si="2"/>
        <v>208539.5</v>
      </c>
      <c r="D20">
        <f t="shared" si="3"/>
        <v>2985.320000000007</v>
      </c>
    </row>
    <row r="21" spans="1:4" x14ac:dyDescent="0.3">
      <c r="A21" s="1">
        <f t="shared" si="0"/>
        <v>43079</v>
      </c>
      <c r="B21" s="2">
        <f t="shared" si="1"/>
        <v>17.942465753424656</v>
      </c>
      <c r="C21">
        <f t="shared" si="2"/>
        <v>211470.48</v>
      </c>
      <c r="D21">
        <f t="shared" si="3"/>
        <v>2930.9800000000105</v>
      </c>
    </row>
    <row r="22" spans="1:4" x14ac:dyDescent="0.3">
      <c r="A22" s="1">
        <f t="shared" si="0"/>
        <v>43110</v>
      </c>
      <c r="B22" s="2">
        <f t="shared" si="1"/>
        <v>18.027397260273972</v>
      </c>
      <c r="C22">
        <f t="shared" si="2"/>
        <v>214541.73</v>
      </c>
      <c r="D22">
        <f t="shared" si="3"/>
        <v>3071.25</v>
      </c>
    </row>
    <row r="23" spans="1:4" x14ac:dyDescent="0.3">
      <c r="A23" s="1">
        <f t="shared" ref="A23:A37" si="4">EDATE(A22,1)</f>
        <v>43141</v>
      </c>
      <c r="B23" s="2">
        <f t="shared" si="1"/>
        <v>18.112328767123287</v>
      </c>
      <c r="C23">
        <f t="shared" ref="C23:C37" si="5">ROUND(C22*(1+$B$1*(B23-B22)),2)</f>
        <v>217657.58</v>
      </c>
      <c r="D23">
        <f t="shared" si="3"/>
        <v>3115.8499999999767</v>
      </c>
    </row>
    <row r="24" spans="1:4" x14ac:dyDescent="0.3">
      <c r="A24" s="1">
        <f t="shared" si="4"/>
        <v>43169</v>
      </c>
      <c r="B24" s="2">
        <f t="shared" si="1"/>
        <v>18.18904109589041</v>
      </c>
      <c r="C24">
        <f t="shared" si="5"/>
        <v>220512.77</v>
      </c>
      <c r="D24">
        <f t="shared" si="3"/>
        <v>2855.1900000000023</v>
      </c>
    </row>
    <row r="25" spans="1:4" x14ac:dyDescent="0.3">
      <c r="A25" s="1">
        <f t="shared" si="4"/>
        <v>43200</v>
      </c>
      <c r="B25" s="2">
        <f t="shared" si="1"/>
        <v>18.273972602739725</v>
      </c>
      <c r="C25">
        <f t="shared" si="5"/>
        <v>223715.34</v>
      </c>
      <c r="D25">
        <f t="shared" si="3"/>
        <v>3202.570000000007</v>
      </c>
    </row>
    <row r="26" spans="1:4" x14ac:dyDescent="0.3">
      <c r="A26" s="1">
        <f t="shared" si="4"/>
        <v>43230</v>
      </c>
      <c r="B26" s="2">
        <f t="shared" si="1"/>
        <v>18.356164383561644</v>
      </c>
      <c r="C26">
        <f t="shared" si="5"/>
        <v>226859.61</v>
      </c>
      <c r="D26">
        <f t="shared" si="3"/>
        <v>3144.2699999999895</v>
      </c>
    </row>
    <row r="27" spans="1:4" x14ac:dyDescent="0.3">
      <c r="A27" s="1">
        <f t="shared" si="4"/>
        <v>43261</v>
      </c>
      <c r="B27" s="2">
        <f t="shared" si="1"/>
        <v>18.44109589041096</v>
      </c>
      <c r="C27">
        <f t="shared" si="5"/>
        <v>230154.36</v>
      </c>
      <c r="D27">
        <f t="shared" si="3"/>
        <v>3294.75</v>
      </c>
    </row>
    <row r="28" spans="1:4" x14ac:dyDescent="0.3">
      <c r="A28" s="1">
        <f t="shared" si="4"/>
        <v>43291</v>
      </c>
      <c r="B28" s="2">
        <f t="shared" si="1"/>
        <v>18.523287671232875</v>
      </c>
      <c r="C28">
        <f t="shared" si="5"/>
        <v>233389.13</v>
      </c>
      <c r="D28">
        <f t="shared" si="3"/>
        <v>3234.7700000000186</v>
      </c>
    </row>
    <row r="29" spans="1:4" x14ac:dyDescent="0.3">
      <c r="A29" s="1">
        <f t="shared" si="4"/>
        <v>43322</v>
      </c>
      <c r="B29" s="2">
        <f t="shared" si="1"/>
        <v>18.608219178082191</v>
      </c>
      <c r="C29">
        <f t="shared" si="5"/>
        <v>236778.71</v>
      </c>
      <c r="D29">
        <f t="shared" si="3"/>
        <v>3389.5799999999872</v>
      </c>
    </row>
    <row r="30" spans="1:4" x14ac:dyDescent="0.3">
      <c r="A30" s="1">
        <f t="shared" si="4"/>
        <v>43353</v>
      </c>
      <c r="B30" s="2">
        <f t="shared" si="1"/>
        <v>18.693150684931506</v>
      </c>
      <c r="C30">
        <f t="shared" si="5"/>
        <v>240217.52</v>
      </c>
      <c r="D30">
        <f t="shared" si="3"/>
        <v>3438.8099999999977</v>
      </c>
    </row>
    <row r="31" spans="1:4" x14ac:dyDescent="0.3">
      <c r="A31" s="1">
        <f t="shared" si="4"/>
        <v>43383</v>
      </c>
      <c r="B31" s="2">
        <f t="shared" si="1"/>
        <v>18.775342465753425</v>
      </c>
      <c r="C31">
        <f t="shared" si="5"/>
        <v>243593.73</v>
      </c>
      <c r="D31">
        <f t="shared" si="3"/>
        <v>3376.210000000021</v>
      </c>
    </row>
    <row r="32" spans="1:4" x14ac:dyDescent="0.3">
      <c r="A32" s="1">
        <f t="shared" si="4"/>
        <v>43414</v>
      </c>
      <c r="B32" s="2">
        <f t="shared" si="1"/>
        <v>18.860273972602741</v>
      </c>
      <c r="C32">
        <f t="shared" si="5"/>
        <v>247131.51</v>
      </c>
      <c r="D32">
        <f t="shared" si="3"/>
        <v>3537.7799999999988</v>
      </c>
    </row>
    <row r="33" spans="1:4" x14ac:dyDescent="0.3">
      <c r="A33" s="1">
        <f t="shared" si="4"/>
        <v>43444</v>
      </c>
      <c r="B33" s="2">
        <f t="shared" si="1"/>
        <v>18.942465753424656</v>
      </c>
      <c r="C33">
        <f t="shared" si="5"/>
        <v>250604.89</v>
      </c>
      <c r="D33">
        <f t="shared" si="3"/>
        <v>3473.3800000000047</v>
      </c>
    </row>
    <row r="34" spans="1:4" x14ac:dyDescent="0.3">
      <c r="A34" s="1">
        <f t="shared" si="4"/>
        <v>43475</v>
      </c>
      <c r="B34" s="2">
        <f t="shared" si="1"/>
        <v>19.027397260273972</v>
      </c>
      <c r="C34">
        <f t="shared" si="5"/>
        <v>254244.5</v>
      </c>
      <c r="D34">
        <f t="shared" si="3"/>
        <v>3639.609999999986</v>
      </c>
    </row>
    <row r="35" spans="1:4" x14ac:dyDescent="0.3">
      <c r="A35" s="1">
        <f t="shared" si="4"/>
        <v>43506</v>
      </c>
      <c r="B35" s="2">
        <f t="shared" si="1"/>
        <v>19.112328767123287</v>
      </c>
      <c r="C35">
        <f t="shared" si="5"/>
        <v>257936.97</v>
      </c>
      <c r="D35">
        <f t="shared" si="3"/>
        <v>3692.4700000000012</v>
      </c>
    </row>
    <row r="36" spans="1:4" x14ac:dyDescent="0.3">
      <c r="A36" s="1">
        <f t="shared" si="4"/>
        <v>43534</v>
      </c>
      <c r="B36" s="2">
        <f t="shared" si="1"/>
        <v>19.18904109589041</v>
      </c>
      <c r="C36">
        <f t="shared" si="5"/>
        <v>261320.54</v>
      </c>
      <c r="D36">
        <f t="shared" si="3"/>
        <v>3383.570000000007</v>
      </c>
    </row>
    <row r="37" spans="1:4" x14ac:dyDescent="0.3">
      <c r="A37" s="1">
        <f t="shared" si="4"/>
        <v>43565</v>
      </c>
      <c r="B37" s="2">
        <f t="shared" si="1"/>
        <v>19.273972602739725</v>
      </c>
      <c r="C37">
        <f t="shared" si="5"/>
        <v>265115.77</v>
      </c>
      <c r="D37">
        <f t="shared" si="3"/>
        <v>3795.2300000000105</v>
      </c>
    </row>
    <row r="38" spans="1:4" x14ac:dyDescent="0.3">
      <c r="A38" s="1">
        <f t="shared" ref="A38:A44" si="6">EDATE(A37,1)</f>
        <v>43595</v>
      </c>
      <c r="B38" s="2">
        <f t="shared" si="1"/>
        <v>19.356164383561644</v>
      </c>
      <c r="C38">
        <f t="shared" ref="C38:C45" si="7">ROUND(C37*(1+$B$1*(B38-B37)),2)</f>
        <v>268841.92</v>
      </c>
      <c r="D38">
        <f t="shared" si="3"/>
        <v>3726.1499999999651</v>
      </c>
    </row>
    <row r="39" spans="1:4" x14ac:dyDescent="0.3">
      <c r="A39" s="1">
        <f t="shared" si="6"/>
        <v>43626</v>
      </c>
      <c r="B39" s="2">
        <f t="shared" si="1"/>
        <v>19.44109589041096</v>
      </c>
      <c r="C39">
        <f t="shared" si="7"/>
        <v>272746.39</v>
      </c>
      <c r="D39">
        <f t="shared" si="3"/>
        <v>3904.4700000000303</v>
      </c>
    </row>
    <row r="40" spans="1:4" x14ac:dyDescent="0.3">
      <c r="A40" s="1">
        <f t="shared" si="6"/>
        <v>43656</v>
      </c>
      <c r="B40" s="2">
        <f t="shared" si="1"/>
        <v>19.523287671232875</v>
      </c>
      <c r="C40">
        <f t="shared" si="7"/>
        <v>276579.78000000003</v>
      </c>
      <c r="D40">
        <f t="shared" si="3"/>
        <v>3833.390000000014</v>
      </c>
    </row>
    <row r="41" spans="1:4" x14ac:dyDescent="0.3">
      <c r="A41" s="1">
        <f t="shared" si="6"/>
        <v>43687</v>
      </c>
      <c r="B41" s="2">
        <f t="shared" si="1"/>
        <v>19.608219178082191</v>
      </c>
      <c r="C41">
        <f t="shared" si="7"/>
        <v>280596.63</v>
      </c>
      <c r="D41">
        <f t="shared" si="3"/>
        <v>4016.8499999999767</v>
      </c>
    </row>
    <row r="42" spans="1:4" x14ac:dyDescent="0.3">
      <c r="A42" s="1">
        <f t="shared" si="6"/>
        <v>43718</v>
      </c>
      <c r="B42" s="2">
        <f t="shared" si="1"/>
        <v>19.693150684931506</v>
      </c>
      <c r="C42">
        <f t="shared" si="7"/>
        <v>284671.82</v>
      </c>
      <c r="D42">
        <f t="shared" si="3"/>
        <v>4075.1900000000023</v>
      </c>
    </row>
    <row r="43" spans="1:4" x14ac:dyDescent="0.3">
      <c r="A43" s="1">
        <f t="shared" si="6"/>
        <v>43748</v>
      </c>
      <c r="B43" s="2">
        <f t="shared" si="1"/>
        <v>19.775342465753425</v>
      </c>
      <c r="C43">
        <f t="shared" si="7"/>
        <v>288672.82</v>
      </c>
      <c r="D43">
        <f t="shared" si="3"/>
        <v>4001</v>
      </c>
    </row>
    <row r="44" spans="1:4" x14ac:dyDescent="0.3">
      <c r="A44" s="1">
        <f t="shared" si="6"/>
        <v>43779</v>
      </c>
      <c r="B44" s="2">
        <f t="shared" si="1"/>
        <v>19.860273972602741</v>
      </c>
      <c r="C44">
        <f t="shared" si="7"/>
        <v>292865.3</v>
      </c>
      <c r="D44">
        <f t="shared" si="3"/>
        <v>4192.4799999999814</v>
      </c>
    </row>
    <row r="45" spans="1:4" x14ac:dyDescent="0.3">
      <c r="A45" s="1">
        <f ca="1">TODAY()</f>
        <v>43802</v>
      </c>
      <c r="B45" s="2">
        <f t="shared" ca="1" si="1"/>
        <v>19.923287671232877</v>
      </c>
      <c r="C45">
        <f t="shared" ca="1" si="7"/>
        <v>296021.02</v>
      </c>
      <c r="D45">
        <f t="shared" ca="1" si="3"/>
        <v>3155.7200000000303</v>
      </c>
    </row>
    <row r="46" spans="1:4" x14ac:dyDescent="0.3">
      <c r="A46" s="1"/>
      <c r="B46" s="2"/>
    </row>
    <row r="47" spans="1:4" x14ac:dyDescent="0.3">
      <c r="A47" s="1"/>
      <c r="B47" s="2"/>
    </row>
    <row r="48" spans="1:4" x14ac:dyDescent="0.3">
      <c r="A48" s="1"/>
      <c r="B48" s="2"/>
    </row>
    <row r="49" spans="1:2" x14ac:dyDescent="0.3">
      <c r="A49" s="1"/>
      <c r="B49" s="2"/>
    </row>
    <row r="50" spans="1:2" x14ac:dyDescent="0.3">
      <c r="A50" s="1"/>
      <c r="B50" s="2"/>
    </row>
    <row r="51" spans="1:2" x14ac:dyDescent="0.3">
      <c r="A51" s="1"/>
      <c r="B5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"/>
  <sheetViews>
    <sheetView topLeftCell="A46" workbookViewId="0">
      <selection activeCell="D72" sqref="D72"/>
    </sheetView>
  </sheetViews>
  <sheetFormatPr defaultRowHeight="14.4" x14ac:dyDescent="0.3"/>
  <cols>
    <col min="1" max="1" width="10" bestFit="1" customWidth="1"/>
    <col min="2" max="3" width="10.109375" bestFit="1" customWidth="1"/>
    <col min="4" max="4" width="10" bestFit="1" customWidth="1"/>
    <col min="5" max="5" width="11.33203125" bestFit="1" customWidth="1"/>
    <col min="6" max="6" width="10.109375" bestFit="1" customWidth="1"/>
    <col min="9" max="9" width="10.109375" bestFit="1" customWidth="1"/>
  </cols>
  <sheetData>
    <row r="1" spans="1:9" ht="15.6" x14ac:dyDescent="0.3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spans="1:9" x14ac:dyDescent="0.3">
      <c r="A2" s="6"/>
    </row>
    <row r="3" spans="1:9" ht="42" x14ac:dyDescent="0.3">
      <c r="A3" s="12" t="s">
        <v>21</v>
      </c>
      <c r="B3" s="30" t="s">
        <v>23</v>
      </c>
      <c r="C3" s="31"/>
      <c r="D3" s="32"/>
      <c r="E3" s="30" t="s">
        <v>24</v>
      </c>
      <c r="F3" s="32"/>
      <c r="G3" s="12" t="s">
        <v>25</v>
      </c>
      <c r="H3" s="12" t="s">
        <v>28</v>
      </c>
      <c r="I3" s="12" t="s">
        <v>31</v>
      </c>
    </row>
    <row r="4" spans="1:9" ht="42" x14ac:dyDescent="0.3">
      <c r="A4" s="13" t="s">
        <v>22</v>
      </c>
      <c r="B4" s="33"/>
      <c r="C4" s="34"/>
      <c r="D4" s="35"/>
      <c r="E4" s="33"/>
      <c r="F4" s="35"/>
      <c r="G4" s="13" t="s">
        <v>26</v>
      </c>
      <c r="H4" s="13" t="s">
        <v>29</v>
      </c>
      <c r="I4" s="13" t="s">
        <v>22</v>
      </c>
    </row>
    <row r="5" spans="1:9" ht="28.2" x14ac:dyDescent="0.3">
      <c r="A5" s="14"/>
      <c r="B5" s="15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4" t="s">
        <v>27</v>
      </c>
      <c r="H5" s="14" t="s">
        <v>30</v>
      </c>
      <c r="I5" s="14"/>
    </row>
    <row r="6" spans="1:9" ht="27" x14ac:dyDescent="0.3">
      <c r="A6" s="16" t="s">
        <v>37</v>
      </c>
      <c r="B6" s="16" t="s">
        <v>38</v>
      </c>
      <c r="C6" s="16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  <c r="I6" s="16" t="s">
        <v>45</v>
      </c>
    </row>
    <row r="7" spans="1:9" x14ac:dyDescent="0.3">
      <c r="A7" s="18">
        <v>163927.38</v>
      </c>
      <c r="B7" s="19">
        <v>42531</v>
      </c>
      <c r="C7" s="19">
        <v>42536</v>
      </c>
      <c r="D7" s="20">
        <v>6</v>
      </c>
      <c r="E7" s="20">
        <v>0</v>
      </c>
      <c r="F7" s="20" t="s">
        <v>46</v>
      </c>
      <c r="G7" s="21">
        <v>7.5800000000000006E-2</v>
      </c>
      <c r="H7" s="20">
        <v>366</v>
      </c>
      <c r="I7" s="20">
        <v>203.7</v>
      </c>
    </row>
    <row r="8" spans="1:9" x14ac:dyDescent="0.3">
      <c r="A8" s="18">
        <v>163927.38</v>
      </c>
      <c r="B8" s="19">
        <v>42537</v>
      </c>
      <c r="C8" s="19">
        <v>42560</v>
      </c>
      <c r="D8" s="20">
        <v>24</v>
      </c>
      <c r="E8" s="20">
        <v>0</v>
      </c>
      <c r="F8" s="20" t="s">
        <v>46</v>
      </c>
      <c r="G8" s="21">
        <v>7.8600000000000003E-2</v>
      </c>
      <c r="H8" s="20">
        <v>366</v>
      </c>
      <c r="I8" s="20">
        <v>844.9</v>
      </c>
    </row>
    <row r="9" spans="1:9" x14ac:dyDescent="0.3">
      <c r="A9" s="18">
        <v>166225.04999999999</v>
      </c>
      <c r="B9" s="19">
        <v>42561</v>
      </c>
      <c r="C9" s="19">
        <v>42565</v>
      </c>
      <c r="D9" s="20">
        <v>5</v>
      </c>
      <c r="E9" s="18">
        <v>2297.67</v>
      </c>
      <c r="F9" s="19">
        <v>42561</v>
      </c>
      <c r="G9" s="21">
        <v>7.8600000000000003E-2</v>
      </c>
      <c r="H9" s="20">
        <v>366</v>
      </c>
      <c r="I9" s="20">
        <v>178.49</v>
      </c>
    </row>
    <row r="10" spans="1:9" x14ac:dyDescent="0.3">
      <c r="A10" s="18">
        <v>166225.04999999999</v>
      </c>
      <c r="B10" s="19">
        <v>42566</v>
      </c>
      <c r="C10" s="19">
        <v>42582</v>
      </c>
      <c r="D10" s="20">
        <v>17</v>
      </c>
      <c r="E10" s="20">
        <v>0</v>
      </c>
      <c r="F10" s="20" t="s">
        <v>46</v>
      </c>
      <c r="G10" s="21">
        <v>7.1099999999999997E-2</v>
      </c>
      <c r="H10" s="20">
        <v>366</v>
      </c>
      <c r="I10" s="20">
        <v>548.95000000000005</v>
      </c>
    </row>
    <row r="11" spans="1:9" x14ac:dyDescent="0.3">
      <c r="A11" s="18">
        <v>166225.04999999999</v>
      </c>
      <c r="B11" s="19">
        <v>42583</v>
      </c>
      <c r="C11" s="19">
        <v>42591</v>
      </c>
      <c r="D11" s="20">
        <v>9</v>
      </c>
      <c r="E11" s="20">
        <v>0</v>
      </c>
      <c r="F11" s="20" t="s">
        <v>46</v>
      </c>
      <c r="G11" s="21">
        <v>0.105</v>
      </c>
      <c r="H11" s="20">
        <v>366</v>
      </c>
      <c r="I11" s="20">
        <v>429.19</v>
      </c>
    </row>
    <row r="12" spans="1:9" x14ac:dyDescent="0.3">
      <c r="A12" s="18">
        <v>168632.59</v>
      </c>
      <c r="B12" s="19">
        <v>42592</v>
      </c>
      <c r="C12" s="19">
        <v>42622</v>
      </c>
      <c r="D12" s="20">
        <v>31</v>
      </c>
      <c r="E12" s="18">
        <v>2407.54</v>
      </c>
      <c r="F12" s="19">
        <v>42592</v>
      </c>
      <c r="G12" s="21">
        <v>0.105</v>
      </c>
      <c r="H12" s="20">
        <v>366</v>
      </c>
      <c r="I12" s="18">
        <v>1499.72</v>
      </c>
    </row>
    <row r="13" spans="1:9" x14ac:dyDescent="0.3">
      <c r="A13" s="22">
        <v>171075</v>
      </c>
      <c r="B13" s="19">
        <v>42623</v>
      </c>
      <c r="C13" s="19">
        <v>42631</v>
      </c>
      <c r="D13" s="20">
        <v>9</v>
      </c>
      <c r="E13" s="18">
        <v>2442.41</v>
      </c>
      <c r="F13" s="19">
        <v>42623</v>
      </c>
      <c r="G13" s="21">
        <v>0.105</v>
      </c>
      <c r="H13" s="20">
        <v>366</v>
      </c>
      <c r="I13" s="20">
        <v>441.71</v>
      </c>
    </row>
    <row r="14" spans="1:9" x14ac:dyDescent="0.3">
      <c r="A14" s="22">
        <v>171075</v>
      </c>
      <c r="B14" s="19">
        <v>42632</v>
      </c>
      <c r="C14" s="19">
        <v>42652</v>
      </c>
      <c r="D14" s="20">
        <v>21</v>
      </c>
      <c r="E14" s="20">
        <v>0</v>
      </c>
      <c r="F14" s="20" t="s">
        <v>46</v>
      </c>
      <c r="G14" s="23">
        <v>0.1</v>
      </c>
      <c r="H14" s="20">
        <v>366</v>
      </c>
      <c r="I14" s="20">
        <v>981.58</v>
      </c>
    </row>
    <row r="15" spans="1:9" x14ac:dyDescent="0.3">
      <c r="A15" s="18">
        <v>173472.85</v>
      </c>
      <c r="B15" s="19">
        <v>42653</v>
      </c>
      <c r="C15" s="19">
        <v>42683</v>
      </c>
      <c r="D15" s="20">
        <v>31</v>
      </c>
      <c r="E15" s="18">
        <v>2397.85</v>
      </c>
      <c r="F15" s="19">
        <v>42653</v>
      </c>
      <c r="G15" s="23">
        <v>0.1</v>
      </c>
      <c r="H15" s="20">
        <v>366</v>
      </c>
      <c r="I15" s="18">
        <v>1469.31</v>
      </c>
    </row>
    <row r="16" spans="1:9" x14ac:dyDescent="0.3">
      <c r="A16" s="18">
        <v>175985.36</v>
      </c>
      <c r="B16" s="19">
        <v>42684</v>
      </c>
      <c r="C16" s="19">
        <v>42713</v>
      </c>
      <c r="D16" s="20">
        <v>30</v>
      </c>
      <c r="E16" s="18">
        <v>2512.5100000000002</v>
      </c>
      <c r="F16" s="19">
        <v>42684</v>
      </c>
      <c r="G16" s="23">
        <v>0.1</v>
      </c>
      <c r="H16" s="20">
        <v>366</v>
      </c>
      <c r="I16" s="18">
        <v>1442.5</v>
      </c>
    </row>
    <row r="17" spans="1:9" x14ac:dyDescent="0.3">
      <c r="A17" s="18">
        <v>178452.04</v>
      </c>
      <c r="B17" s="19">
        <v>42714</v>
      </c>
      <c r="C17" s="19">
        <v>42735</v>
      </c>
      <c r="D17" s="20">
        <v>22</v>
      </c>
      <c r="E17" s="18">
        <v>2466.6799999999998</v>
      </c>
      <c r="F17" s="19">
        <v>42714</v>
      </c>
      <c r="G17" s="23">
        <v>0.1</v>
      </c>
      <c r="H17" s="20">
        <v>366</v>
      </c>
      <c r="I17" s="18">
        <v>1072.6600000000001</v>
      </c>
    </row>
    <row r="18" spans="1:9" x14ac:dyDescent="0.3">
      <c r="A18" s="18">
        <v>178452.04</v>
      </c>
      <c r="B18" s="19">
        <v>42736</v>
      </c>
      <c r="C18" s="19">
        <v>42744</v>
      </c>
      <c r="D18" s="20">
        <v>9</v>
      </c>
      <c r="E18" s="20">
        <v>0</v>
      </c>
      <c r="F18" s="20" t="s">
        <v>46</v>
      </c>
      <c r="G18" s="23">
        <v>0.1</v>
      </c>
      <c r="H18" s="20">
        <v>365</v>
      </c>
      <c r="I18" s="20">
        <v>440.02</v>
      </c>
    </row>
    <row r="19" spans="1:9" x14ac:dyDescent="0.3">
      <c r="A19" s="18">
        <v>181038.95</v>
      </c>
      <c r="B19" s="19">
        <v>42745</v>
      </c>
      <c r="C19" s="19">
        <v>42775</v>
      </c>
      <c r="D19" s="20">
        <v>31</v>
      </c>
      <c r="E19" s="18">
        <v>2586.91</v>
      </c>
      <c r="F19" s="19">
        <v>42745</v>
      </c>
      <c r="G19" s="23">
        <v>0.1</v>
      </c>
      <c r="H19" s="20">
        <v>365</v>
      </c>
      <c r="I19" s="18">
        <v>1537.59</v>
      </c>
    </row>
    <row r="20" spans="1:9" x14ac:dyDescent="0.3">
      <c r="A20" s="18">
        <v>183668.23</v>
      </c>
      <c r="B20" s="19">
        <v>42776</v>
      </c>
      <c r="C20" s="19">
        <v>42803</v>
      </c>
      <c r="D20" s="20">
        <v>28</v>
      </c>
      <c r="E20" s="18">
        <v>2629.28</v>
      </c>
      <c r="F20" s="19">
        <v>42776</v>
      </c>
      <c r="G20" s="23">
        <v>0.1</v>
      </c>
      <c r="H20" s="20">
        <v>365</v>
      </c>
      <c r="I20" s="18">
        <v>1408.96</v>
      </c>
    </row>
    <row r="21" spans="1:9" x14ac:dyDescent="0.3">
      <c r="A21" s="18">
        <v>186077.55</v>
      </c>
      <c r="B21" s="19">
        <v>42804</v>
      </c>
      <c r="C21" s="19">
        <v>42820</v>
      </c>
      <c r="D21" s="20">
        <v>17</v>
      </c>
      <c r="E21" s="18">
        <v>2409.3200000000002</v>
      </c>
      <c r="F21" s="19">
        <v>42804</v>
      </c>
      <c r="G21" s="23">
        <v>0.1</v>
      </c>
      <c r="H21" s="20">
        <v>365</v>
      </c>
      <c r="I21" s="20">
        <v>866.66</v>
      </c>
    </row>
    <row r="22" spans="1:9" x14ac:dyDescent="0.3">
      <c r="A22" s="18">
        <v>186077.55</v>
      </c>
      <c r="B22" s="19">
        <v>42821</v>
      </c>
      <c r="C22" s="19">
        <v>42834</v>
      </c>
      <c r="D22" s="20">
        <v>14</v>
      </c>
      <c r="E22" s="20">
        <v>0</v>
      </c>
      <c r="F22" s="20" t="s">
        <v>46</v>
      </c>
      <c r="G22" s="21">
        <v>9.7500000000000003E-2</v>
      </c>
      <c r="H22" s="20">
        <v>365</v>
      </c>
      <c r="I22" s="20">
        <v>695.88</v>
      </c>
    </row>
    <row r="23" spans="1:9" x14ac:dyDescent="0.3">
      <c r="A23" s="18">
        <v>188780.01</v>
      </c>
      <c r="B23" s="19">
        <v>42835</v>
      </c>
      <c r="C23" s="19">
        <v>42856</v>
      </c>
      <c r="D23" s="20">
        <v>22</v>
      </c>
      <c r="E23" s="18">
        <v>2702.46</v>
      </c>
      <c r="F23" s="19">
        <v>42835</v>
      </c>
      <c r="G23" s="21">
        <v>9.7500000000000003E-2</v>
      </c>
      <c r="H23" s="20">
        <v>365</v>
      </c>
      <c r="I23" s="18">
        <v>1109.4100000000001</v>
      </c>
    </row>
    <row r="24" spans="1:9" x14ac:dyDescent="0.3">
      <c r="A24" s="18">
        <v>188780.01</v>
      </c>
      <c r="B24" s="19">
        <v>42857</v>
      </c>
      <c r="C24" s="19">
        <v>42864</v>
      </c>
      <c r="D24" s="20">
        <v>8</v>
      </c>
      <c r="E24" s="20">
        <v>0</v>
      </c>
      <c r="F24" s="20" t="s">
        <v>46</v>
      </c>
      <c r="G24" s="21">
        <v>9.2499999999999999E-2</v>
      </c>
      <c r="H24" s="20">
        <v>365</v>
      </c>
      <c r="I24" s="20">
        <v>382.73</v>
      </c>
    </row>
    <row r="25" spans="1:9" x14ac:dyDescent="0.3">
      <c r="A25" s="18">
        <v>191433.27</v>
      </c>
      <c r="B25" s="19">
        <v>42865</v>
      </c>
      <c r="C25" s="19">
        <v>42895</v>
      </c>
      <c r="D25" s="20">
        <v>31</v>
      </c>
      <c r="E25" s="18">
        <v>2653.26</v>
      </c>
      <c r="F25" s="19">
        <v>42865</v>
      </c>
      <c r="G25" s="21">
        <v>9.2499999999999999E-2</v>
      </c>
      <c r="H25" s="20">
        <v>365</v>
      </c>
      <c r="I25" s="18">
        <v>1503.93</v>
      </c>
    </row>
    <row r="26" spans="1:9" x14ac:dyDescent="0.3">
      <c r="A26" s="18">
        <v>194213.51</v>
      </c>
      <c r="B26" s="19">
        <v>42896</v>
      </c>
      <c r="C26" s="19">
        <v>42904</v>
      </c>
      <c r="D26" s="20">
        <v>9</v>
      </c>
      <c r="E26" s="18">
        <v>2780.24</v>
      </c>
      <c r="F26" s="19">
        <v>42896</v>
      </c>
      <c r="G26" s="21">
        <v>9.2499999999999999E-2</v>
      </c>
      <c r="H26" s="20">
        <v>365</v>
      </c>
      <c r="I26" s="20">
        <v>442.97</v>
      </c>
    </row>
    <row r="27" spans="1:9" x14ac:dyDescent="0.3">
      <c r="A27" s="18">
        <v>194213.51</v>
      </c>
      <c r="B27" s="19">
        <v>42905</v>
      </c>
      <c r="C27" s="19">
        <v>42925</v>
      </c>
      <c r="D27" s="20">
        <v>21</v>
      </c>
      <c r="E27" s="20">
        <v>0</v>
      </c>
      <c r="F27" s="20" t="s">
        <v>46</v>
      </c>
      <c r="G27" s="23">
        <v>0.09</v>
      </c>
      <c r="H27" s="20">
        <v>365</v>
      </c>
      <c r="I27" s="18">
        <v>1005.65</v>
      </c>
    </row>
    <row r="28" spans="1:9" x14ac:dyDescent="0.3">
      <c r="A28" s="18">
        <v>196943.14</v>
      </c>
      <c r="B28" s="19">
        <v>42926</v>
      </c>
      <c r="C28" s="19">
        <v>42956</v>
      </c>
      <c r="D28" s="20">
        <v>31</v>
      </c>
      <c r="E28" s="18">
        <v>2729.63</v>
      </c>
      <c r="F28" s="19">
        <v>42926</v>
      </c>
      <c r="G28" s="23">
        <v>0.09</v>
      </c>
      <c r="H28" s="20">
        <v>365</v>
      </c>
      <c r="I28" s="18">
        <v>1505.4</v>
      </c>
    </row>
    <row r="29" spans="1:9" x14ac:dyDescent="0.3">
      <c r="A29" s="18">
        <v>199803.4</v>
      </c>
      <c r="B29" s="19">
        <v>42957</v>
      </c>
      <c r="C29" s="19">
        <v>42987</v>
      </c>
      <c r="D29" s="20">
        <v>31</v>
      </c>
      <c r="E29" s="18">
        <v>2860.26</v>
      </c>
      <c r="F29" s="19">
        <v>42957</v>
      </c>
      <c r="G29" s="23">
        <v>0.09</v>
      </c>
      <c r="H29" s="20">
        <v>365</v>
      </c>
      <c r="I29" s="18">
        <v>1527.26</v>
      </c>
    </row>
    <row r="30" spans="1:9" x14ac:dyDescent="0.3">
      <c r="A30" s="18">
        <v>202705.2</v>
      </c>
      <c r="B30" s="19">
        <v>42988</v>
      </c>
      <c r="C30" s="19">
        <v>42995</v>
      </c>
      <c r="D30" s="20">
        <v>8</v>
      </c>
      <c r="E30" s="18">
        <v>2901.8</v>
      </c>
      <c r="F30" s="19">
        <v>42988</v>
      </c>
      <c r="G30" s="23">
        <v>0.09</v>
      </c>
      <c r="H30" s="20">
        <v>365</v>
      </c>
      <c r="I30" s="20">
        <v>399.86</v>
      </c>
    </row>
    <row r="31" spans="1:9" x14ac:dyDescent="0.3">
      <c r="A31" s="18">
        <v>202705.2</v>
      </c>
      <c r="B31" s="19">
        <v>42996</v>
      </c>
      <c r="C31" s="19">
        <v>43017</v>
      </c>
      <c r="D31" s="20">
        <v>22</v>
      </c>
      <c r="E31" s="20">
        <v>0</v>
      </c>
      <c r="F31" s="20" t="s">
        <v>46</v>
      </c>
      <c r="G31" s="21">
        <v>8.5000000000000006E-2</v>
      </c>
      <c r="H31" s="20">
        <v>365</v>
      </c>
      <c r="I31" s="18">
        <v>1038.52</v>
      </c>
    </row>
    <row r="32" spans="1:9" x14ac:dyDescent="0.3">
      <c r="A32" s="18">
        <v>205554.18</v>
      </c>
      <c r="B32" s="19">
        <v>43018</v>
      </c>
      <c r="C32" s="19">
        <v>43037</v>
      </c>
      <c r="D32" s="20">
        <v>20</v>
      </c>
      <c r="E32" s="18">
        <v>2848.98</v>
      </c>
      <c r="F32" s="19">
        <v>43018</v>
      </c>
      <c r="G32" s="21">
        <v>8.5000000000000006E-2</v>
      </c>
      <c r="H32" s="20">
        <v>365</v>
      </c>
      <c r="I32" s="20">
        <v>957.38</v>
      </c>
    </row>
    <row r="33" spans="1:9" x14ac:dyDescent="0.3">
      <c r="A33" s="18">
        <v>205554.18</v>
      </c>
      <c r="B33" s="19">
        <v>43038</v>
      </c>
      <c r="C33" s="19">
        <v>43048</v>
      </c>
      <c r="D33" s="20">
        <v>11</v>
      </c>
      <c r="E33" s="20">
        <v>0</v>
      </c>
      <c r="F33" s="20" t="s">
        <v>46</v>
      </c>
      <c r="G33" s="21">
        <v>8.2500000000000004E-2</v>
      </c>
      <c r="H33" s="20">
        <v>365</v>
      </c>
      <c r="I33" s="20">
        <v>511.07</v>
      </c>
    </row>
    <row r="34" spans="1:9" x14ac:dyDescent="0.3">
      <c r="A34" s="18">
        <v>208539.5</v>
      </c>
      <c r="B34" s="19">
        <v>43049</v>
      </c>
      <c r="C34" s="19">
        <v>43078</v>
      </c>
      <c r="D34" s="20">
        <v>30</v>
      </c>
      <c r="E34" s="18">
        <v>2985.32</v>
      </c>
      <c r="F34" s="19">
        <v>43049</v>
      </c>
      <c r="G34" s="21">
        <v>8.2500000000000004E-2</v>
      </c>
      <c r="H34" s="20">
        <v>365</v>
      </c>
      <c r="I34" s="18">
        <v>1414.07</v>
      </c>
    </row>
    <row r="35" spans="1:9" x14ac:dyDescent="0.3">
      <c r="A35" s="18">
        <v>211470.48</v>
      </c>
      <c r="B35" s="19">
        <v>43079</v>
      </c>
      <c r="C35" s="19">
        <v>43086</v>
      </c>
      <c r="D35" s="20">
        <v>8</v>
      </c>
      <c r="E35" s="18">
        <v>2930.98</v>
      </c>
      <c r="F35" s="19">
        <v>43079</v>
      </c>
      <c r="G35" s="21">
        <v>8.2500000000000004E-2</v>
      </c>
      <c r="H35" s="20">
        <v>365</v>
      </c>
      <c r="I35" s="20">
        <v>382.38</v>
      </c>
    </row>
    <row r="36" spans="1:9" x14ac:dyDescent="0.3">
      <c r="A36" s="18">
        <v>211470.48</v>
      </c>
      <c r="B36" s="19">
        <v>43087</v>
      </c>
      <c r="C36" s="19">
        <v>43109</v>
      </c>
      <c r="D36" s="20">
        <v>23</v>
      </c>
      <c r="E36" s="20">
        <v>0</v>
      </c>
      <c r="F36" s="20" t="s">
        <v>46</v>
      </c>
      <c r="G36" s="21">
        <v>7.7499999999999999E-2</v>
      </c>
      <c r="H36" s="20">
        <v>365</v>
      </c>
      <c r="I36" s="18">
        <v>1032.73</v>
      </c>
    </row>
    <row r="37" spans="1:9" x14ac:dyDescent="0.3">
      <c r="A37" s="18">
        <v>214541.73</v>
      </c>
      <c r="B37" s="19">
        <v>43110</v>
      </c>
      <c r="C37" s="19">
        <v>43140</v>
      </c>
      <c r="D37" s="20">
        <v>31</v>
      </c>
      <c r="E37" s="18">
        <v>3071.25</v>
      </c>
      <c r="F37" s="19">
        <v>43110</v>
      </c>
      <c r="G37" s="21">
        <v>7.7499999999999999E-2</v>
      </c>
      <c r="H37" s="20">
        <v>365</v>
      </c>
      <c r="I37" s="18">
        <v>1412.15</v>
      </c>
    </row>
    <row r="38" spans="1:9" x14ac:dyDescent="0.3">
      <c r="A38" s="18">
        <v>217657.58</v>
      </c>
      <c r="B38" s="19">
        <v>43141</v>
      </c>
      <c r="C38" s="19">
        <v>43142</v>
      </c>
      <c r="D38" s="20">
        <v>2</v>
      </c>
      <c r="E38" s="18">
        <v>3115.85</v>
      </c>
      <c r="F38" s="19">
        <v>43141</v>
      </c>
      <c r="G38" s="21">
        <v>7.7499999999999999E-2</v>
      </c>
      <c r="H38" s="20">
        <v>365</v>
      </c>
      <c r="I38" s="20">
        <v>92.43</v>
      </c>
    </row>
    <row r="39" spans="1:9" x14ac:dyDescent="0.3">
      <c r="A39" s="18">
        <v>217657.58</v>
      </c>
      <c r="B39" s="19">
        <v>43143</v>
      </c>
      <c r="C39" s="19">
        <v>43168</v>
      </c>
      <c r="D39" s="20">
        <v>26</v>
      </c>
      <c r="E39" s="20">
        <v>0</v>
      </c>
      <c r="F39" s="20" t="s">
        <v>46</v>
      </c>
      <c r="G39" s="21">
        <v>7.4999999999999997E-2</v>
      </c>
      <c r="H39" s="20">
        <v>365</v>
      </c>
      <c r="I39" s="18">
        <v>1162.83</v>
      </c>
    </row>
    <row r="40" spans="1:9" x14ac:dyDescent="0.3">
      <c r="A40" s="18">
        <v>220512.77</v>
      </c>
      <c r="B40" s="19">
        <v>43169</v>
      </c>
      <c r="C40" s="19">
        <v>43184</v>
      </c>
      <c r="D40" s="20">
        <v>16</v>
      </c>
      <c r="E40" s="18">
        <v>2855.19</v>
      </c>
      <c r="F40" s="19">
        <v>43169</v>
      </c>
      <c r="G40" s="21">
        <v>7.4999999999999997E-2</v>
      </c>
      <c r="H40" s="20">
        <v>365</v>
      </c>
      <c r="I40" s="20">
        <v>724.97</v>
      </c>
    </row>
    <row r="41" spans="1:9" x14ac:dyDescent="0.3">
      <c r="A41" s="18">
        <v>220512.77</v>
      </c>
      <c r="B41" s="19">
        <v>43185</v>
      </c>
      <c r="C41" s="19">
        <v>43199</v>
      </c>
      <c r="D41" s="20">
        <v>15</v>
      </c>
      <c r="E41" s="20">
        <v>0</v>
      </c>
      <c r="F41" s="20" t="s">
        <v>46</v>
      </c>
      <c r="G41" s="21">
        <v>7.2499999999999995E-2</v>
      </c>
      <c r="H41" s="20">
        <v>365</v>
      </c>
      <c r="I41" s="20">
        <v>657.01</v>
      </c>
    </row>
    <row r="42" spans="1:9" x14ac:dyDescent="0.3">
      <c r="A42" s="18">
        <v>223715.34</v>
      </c>
      <c r="B42" s="19">
        <v>43200</v>
      </c>
      <c r="C42" s="19">
        <v>43229</v>
      </c>
      <c r="D42" s="20">
        <v>30</v>
      </c>
      <c r="E42" s="18">
        <v>3202.57</v>
      </c>
      <c r="F42" s="19">
        <v>43200</v>
      </c>
      <c r="G42" s="21">
        <v>7.2499999999999995E-2</v>
      </c>
      <c r="H42" s="20">
        <v>365</v>
      </c>
      <c r="I42" s="18">
        <v>1333.1</v>
      </c>
    </row>
    <row r="43" spans="1:9" x14ac:dyDescent="0.3">
      <c r="A43" s="18">
        <v>226859.61</v>
      </c>
      <c r="B43" s="19">
        <v>43230</v>
      </c>
      <c r="C43" s="19">
        <v>43260</v>
      </c>
      <c r="D43" s="20">
        <v>31</v>
      </c>
      <c r="E43" s="18">
        <v>3144.27</v>
      </c>
      <c r="F43" s="19">
        <v>43230</v>
      </c>
      <c r="G43" s="21">
        <v>7.2499999999999995E-2</v>
      </c>
      <c r="H43" s="20">
        <v>365</v>
      </c>
      <c r="I43" s="18">
        <v>1396.9</v>
      </c>
    </row>
    <row r="44" spans="1:9" x14ac:dyDescent="0.3">
      <c r="A44" s="18">
        <v>230154.36</v>
      </c>
      <c r="B44" s="19">
        <v>43261</v>
      </c>
      <c r="C44" s="19">
        <v>43290</v>
      </c>
      <c r="D44" s="20">
        <v>30</v>
      </c>
      <c r="E44" s="18">
        <v>3294.75</v>
      </c>
      <c r="F44" s="19">
        <v>43261</v>
      </c>
      <c r="G44" s="21">
        <v>7.2499999999999995E-2</v>
      </c>
      <c r="H44" s="20">
        <v>365</v>
      </c>
      <c r="I44" s="18">
        <v>1371.47</v>
      </c>
    </row>
    <row r="45" spans="1:9" x14ac:dyDescent="0.3">
      <c r="A45" s="18">
        <v>233389.13</v>
      </c>
      <c r="B45" s="19">
        <v>43291</v>
      </c>
      <c r="C45" s="19">
        <v>43321</v>
      </c>
      <c r="D45" s="20">
        <v>31</v>
      </c>
      <c r="E45" s="18">
        <v>3234.77</v>
      </c>
      <c r="F45" s="19">
        <v>43291</v>
      </c>
      <c r="G45" s="21">
        <v>7.2499999999999995E-2</v>
      </c>
      <c r="H45" s="20">
        <v>365</v>
      </c>
      <c r="I45" s="18">
        <v>1437.1</v>
      </c>
    </row>
    <row r="46" spans="1:9" x14ac:dyDescent="0.3">
      <c r="A46" s="18">
        <v>236778.71</v>
      </c>
      <c r="B46" s="19">
        <v>43322</v>
      </c>
      <c r="C46" s="19">
        <v>43352</v>
      </c>
      <c r="D46" s="20">
        <v>31</v>
      </c>
      <c r="E46" s="18">
        <v>3389.58</v>
      </c>
      <c r="F46" s="19">
        <v>43322</v>
      </c>
      <c r="G46" s="21">
        <v>7.2499999999999995E-2</v>
      </c>
      <c r="H46" s="20">
        <v>365</v>
      </c>
      <c r="I46" s="18">
        <v>1457.97</v>
      </c>
    </row>
    <row r="47" spans="1:9" x14ac:dyDescent="0.3">
      <c r="A47" s="18">
        <v>240217.52</v>
      </c>
      <c r="B47" s="19">
        <v>43353</v>
      </c>
      <c r="C47" s="19">
        <v>43359</v>
      </c>
      <c r="D47" s="20">
        <v>7</v>
      </c>
      <c r="E47" s="18">
        <v>3438.81</v>
      </c>
      <c r="F47" s="19">
        <v>43353</v>
      </c>
      <c r="G47" s="21">
        <v>7.2499999999999995E-2</v>
      </c>
      <c r="H47" s="20">
        <v>365</v>
      </c>
      <c r="I47" s="20">
        <v>334</v>
      </c>
    </row>
    <row r="48" spans="1:9" x14ac:dyDescent="0.3">
      <c r="A48" s="18">
        <v>240217.52</v>
      </c>
      <c r="B48" s="19">
        <v>43360</v>
      </c>
      <c r="C48" s="19">
        <v>43382</v>
      </c>
      <c r="D48" s="20">
        <v>23</v>
      </c>
      <c r="E48" s="20">
        <v>0</v>
      </c>
      <c r="F48" s="20" t="s">
        <v>46</v>
      </c>
      <c r="G48" s="21">
        <v>7.4999999999999997E-2</v>
      </c>
      <c r="H48" s="20">
        <v>365</v>
      </c>
      <c r="I48" s="18">
        <v>1135.27</v>
      </c>
    </row>
    <row r="49" spans="1:9" x14ac:dyDescent="0.3">
      <c r="A49" s="18">
        <v>243593.73</v>
      </c>
      <c r="B49" s="19">
        <v>43383</v>
      </c>
      <c r="C49" s="19">
        <v>43413</v>
      </c>
      <c r="D49" s="20">
        <v>31</v>
      </c>
      <c r="E49" s="18">
        <v>3376.21</v>
      </c>
      <c r="F49" s="19">
        <v>43383</v>
      </c>
      <c r="G49" s="21">
        <v>7.4999999999999997E-2</v>
      </c>
      <c r="H49" s="20">
        <v>365</v>
      </c>
      <c r="I49" s="18">
        <v>1551.66</v>
      </c>
    </row>
    <row r="50" spans="1:9" x14ac:dyDescent="0.3">
      <c r="A50" s="18">
        <v>247131.51</v>
      </c>
      <c r="B50" s="19">
        <v>43414</v>
      </c>
      <c r="C50" s="19">
        <v>43443</v>
      </c>
      <c r="D50" s="20">
        <v>30</v>
      </c>
      <c r="E50" s="18">
        <v>3537.78</v>
      </c>
      <c r="F50" s="19">
        <v>43414</v>
      </c>
      <c r="G50" s="21">
        <v>7.4999999999999997E-2</v>
      </c>
      <c r="H50" s="20">
        <v>365</v>
      </c>
      <c r="I50" s="18">
        <v>1523.41</v>
      </c>
    </row>
    <row r="51" spans="1:9" x14ac:dyDescent="0.3">
      <c r="A51" s="18">
        <v>250604.89</v>
      </c>
      <c r="B51" s="19">
        <v>43444</v>
      </c>
      <c r="C51" s="19">
        <v>43450</v>
      </c>
      <c r="D51" s="20">
        <v>7</v>
      </c>
      <c r="E51" s="18">
        <v>3473.38</v>
      </c>
      <c r="F51" s="19">
        <v>43444</v>
      </c>
      <c r="G51" s="21">
        <v>7.4999999999999997E-2</v>
      </c>
      <c r="H51" s="20">
        <v>365</v>
      </c>
      <c r="I51" s="20">
        <v>360.46</v>
      </c>
    </row>
    <row r="52" spans="1:9" x14ac:dyDescent="0.3">
      <c r="A52" s="18">
        <v>250604.89</v>
      </c>
      <c r="B52" s="19">
        <v>43451</v>
      </c>
      <c r="C52" s="19">
        <v>43474</v>
      </c>
      <c r="D52" s="20">
        <v>24</v>
      </c>
      <c r="E52" s="20">
        <v>0</v>
      </c>
      <c r="F52" s="20" t="s">
        <v>46</v>
      </c>
      <c r="G52" s="21">
        <v>7.7499999999999999E-2</v>
      </c>
      <c r="H52" s="20">
        <v>365</v>
      </c>
      <c r="I52" s="18">
        <v>1277.06</v>
      </c>
    </row>
    <row r="53" spans="1:9" x14ac:dyDescent="0.3">
      <c r="A53" s="18">
        <v>254244.5</v>
      </c>
      <c r="B53" s="19">
        <v>43475</v>
      </c>
      <c r="C53" s="19">
        <v>43505</v>
      </c>
      <c r="D53" s="20">
        <v>31</v>
      </c>
      <c r="E53" s="18">
        <v>3639.61</v>
      </c>
      <c r="F53" s="19">
        <v>43475</v>
      </c>
      <c r="G53" s="21">
        <v>7.7499999999999999E-2</v>
      </c>
      <c r="H53" s="20">
        <v>365</v>
      </c>
      <c r="I53" s="18">
        <v>1673.49</v>
      </c>
    </row>
    <row r="54" spans="1:9" x14ac:dyDescent="0.3">
      <c r="A54" s="18">
        <v>257936.97</v>
      </c>
      <c r="B54" s="19">
        <v>43506</v>
      </c>
      <c r="C54" s="19">
        <v>43533</v>
      </c>
      <c r="D54" s="20">
        <v>28</v>
      </c>
      <c r="E54" s="18">
        <v>3692.47</v>
      </c>
      <c r="F54" s="19">
        <v>43506</v>
      </c>
      <c r="G54" s="21">
        <v>7.7499999999999999E-2</v>
      </c>
      <c r="H54" s="20">
        <v>365</v>
      </c>
      <c r="I54" s="18">
        <v>1533.49</v>
      </c>
    </row>
    <row r="55" spans="1:9" x14ac:dyDescent="0.3">
      <c r="A55" s="18">
        <v>261320.54</v>
      </c>
      <c r="B55" s="19">
        <v>43534</v>
      </c>
      <c r="C55" s="19">
        <v>43564</v>
      </c>
      <c r="D55" s="20">
        <v>31</v>
      </c>
      <c r="E55" s="18">
        <v>3383.57</v>
      </c>
      <c r="F55" s="19">
        <v>43534</v>
      </c>
      <c r="G55" s="21">
        <v>7.7499999999999999E-2</v>
      </c>
      <c r="H55" s="20">
        <v>365</v>
      </c>
      <c r="I55" s="18">
        <v>1720.06</v>
      </c>
    </row>
    <row r="56" spans="1:9" x14ac:dyDescent="0.3">
      <c r="A56" s="18">
        <v>265115.77</v>
      </c>
      <c r="B56" s="19">
        <v>43565</v>
      </c>
      <c r="C56" s="19">
        <v>43594</v>
      </c>
      <c r="D56" s="20">
        <v>30</v>
      </c>
      <c r="E56" s="18">
        <v>3795.23</v>
      </c>
      <c r="F56" s="19">
        <v>43565</v>
      </c>
      <c r="G56" s="21">
        <v>7.7499999999999999E-2</v>
      </c>
      <c r="H56" s="20">
        <v>365</v>
      </c>
      <c r="I56" s="18">
        <v>1688.75</v>
      </c>
    </row>
    <row r="57" spans="1:9" x14ac:dyDescent="0.3">
      <c r="A57" s="18">
        <v>268841.92</v>
      </c>
      <c r="B57" s="19">
        <v>43595</v>
      </c>
      <c r="C57" s="19">
        <v>43625</v>
      </c>
      <c r="D57" s="20">
        <v>31</v>
      </c>
      <c r="E57" s="18">
        <v>3726.15</v>
      </c>
      <c r="F57" s="19">
        <v>43595</v>
      </c>
      <c r="G57" s="21">
        <v>7.7499999999999999E-2</v>
      </c>
      <c r="H57" s="20">
        <v>365</v>
      </c>
      <c r="I57" s="18">
        <v>1769.57</v>
      </c>
    </row>
    <row r="58" spans="1:9" x14ac:dyDescent="0.3">
      <c r="A58" s="18">
        <v>272746.39</v>
      </c>
      <c r="B58" s="19">
        <v>43626</v>
      </c>
      <c r="C58" s="19">
        <v>43632</v>
      </c>
      <c r="D58" s="20">
        <v>7</v>
      </c>
      <c r="E58" s="18">
        <v>3904.47</v>
      </c>
      <c r="F58" s="19">
        <v>43626</v>
      </c>
      <c r="G58" s="21">
        <v>7.7499999999999999E-2</v>
      </c>
      <c r="H58" s="20">
        <v>365</v>
      </c>
      <c r="I58" s="20">
        <v>405.38</v>
      </c>
    </row>
    <row r="59" spans="1:9" x14ac:dyDescent="0.3">
      <c r="A59" s="18">
        <v>272746.39</v>
      </c>
      <c r="B59" s="19">
        <v>43633</v>
      </c>
      <c r="C59" s="19">
        <v>43655</v>
      </c>
      <c r="D59" s="20">
        <v>23</v>
      </c>
      <c r="E59" s="20">
        <v>0</v>
      </c>
      <c r="F59" s="20" t="s">
        <v>46</v>
      </c>
      <c r="G59" s="21">
        <v>7.4999999999999997E-2</v>
      </c>
      <c r="H59" s="20">
        <v>365</v>
      </c>
      <c r="I59" s="18">
        <v>1289.01</v>
      </c>
    </row>
    <row r="60" spans="1:9" x14ac:dyDescent="0.3">
      <c r="A60" s="18">
        <v>276579.78000000003</v>
      </c>
      <c r="B60" s="19">
        <v>43656</v>
      </c>
      <c r="C60" s="19">
        <v>43674</v>
      </c>
      <c r="D60" s="20">
        <v>19</v>
      </c>
      <c r="E60" s="18">
        <v>3833.39</v>
      </c>
      <c r="F60" s="19">
        <v>43656</v>
      </c>
      <c r="G60" s="21">
        <v>7.4999999999999997E-2</v>
      </c>
      <c r="H60" s="20">
        <v>365</v>
      </c>
      <c r="I60" s="18">
        <v>1079.8</v>
      </c>
    </row>
    <row r="61" spans="1:9" x14ac:dyDescent="0.3">
      <c r="A61" s="18">
        <v>276579.78000000003</v>
      </c>
      <c r="B61" s="19">
        <v>43675</v>
      </c>
      <c r="C61" s="19">
        <v>43686</v>
      </c>
      <c r="D61" s="20">
        <v>12</v>
      </c>
      <c r="E61" s="20">
        <v>0</v>
      </c>
      <c r="F61" s="20" t="s">
        <v>46</v>
      </c>
      <c r="G61" s="21">
        <v>7.2499999999999995E-2</v>
      </c>
      <c r="H61" s="20">
        <v>365</v>
      </c>
      <c r="I61" s="20">
        <v>659.24</v>
      </c>
    </row>
    <row r="62" spans="1:9" x14ac:dyDescent="0.3">
      <c r="A62" s="18">
        <v>280596.63</v>
      </c>
      <c r="B62" s="19">
        <v>43687</v>
      </c>
      <c r="C62" s="19">
        <v>43716</v>
      </c>
      <c r="D62" s="20">
        <v>30</v>
      </c>
      <c r="E62" s="18">
        <v>4016.85</v>
      </c>
      <c r="F62" s="19">
        <v>43687</v>
      </c>
      <c r="G62" s="21">
        <v>7.2499999999999995E-2</v>
      </c>
      <c r="H62" s="20">
        <v>365</v>
      </c>
      <c r="I62" s="18">
        <v>1672.05</v>
      </c>
    </row>
    <row r="63" spans="1:9" x14ac:dyDescent="0.3">
      <c r="A63" s="18">
        <v>280596.63</v>
      </c>
      <c r="B63" s="19">
        <v>43717</v>
      </c>
      <c r="C63" s="19">
        <v>43717</v>
      </c>
      <c r="D63" s="20">
        <v>1</v>
      </c>
      <c r="E63" s="20">
        <v>0</v>
      </c>
      <c r="F63" s="20" t="s">
        <v>46</v>
      </c>
      <c r="G63" s="23">
        <v>7.0000000000000007E-2</v>
      </c>
      <c r="H63" s="20">
        <v>365</v>
      </c>
      <c r="I63" s="20">
        <v>53.81</v>
      </c>
    </row>
    <row r="64" spans="1:9" x14ac:dyDescent="0.3">
      <c r="A64" s="18">
        <v>284671.82</v>
      </c>
      <c r="B64" s="19">
        <v>43718</v>
      </c>
      <c r="C64" s="19">
        <v>43747</v>
      </c>
      <c r="D64" s="20">
        <v>30</v>
      </c>
      <c r="E64" s="18">
        <v>4075.19</v>
      </c>
      <c r="F64" s="19">
        <v>43718</v>
      </c>
      <c r="G64" s="23">
        <v>7.0000000000000007E-2</v>
      </c>
      <c r="H64" s="20">
        <v>365</v>
      </c>
      <c r="I64" s="18">
        <v>1637.84</v>
      </c>
    </row>
    <row r="65" spans="1:9" x14ac:dyDescent="0.3">
      <c r="A65" s="18">
        <v>288672.82</v>
      </c>
      <c r="B65" s="19">
        <v>43748</v>
      </c>
      <c r="C65" s="19">
        <v>43765</v>
      </c>
      <c r="D65" s="20">
        <v>18</v>
      </c>
      <c r="E65" s="22">
        <v>4001</v>
      </c>
      <c r="F65" s="19">
        <v>43748</v>
      </c>
      <c r="G65" s="23">
        <v>7.0000000000000007E-2</v>
      </c>
      <c r="H65" s="20">
        <v>365</v>
      </c>
      <c r="I65" s="20">
        <v>996.51</v>
      </c>
    </row>
    <row r="66" spans="1:9" x14ac:dyDescent="0.3">
      <c r="A66" s="18">
        <v>288672.82</v>
      </c>
      <c r="B66" s="19">
        <v>43766</v>
      </c>
      <c r="C66" s="19">
        <v>43778</v>
      </c>
      <c r="D66" s="20">
        <v>13</v>
      </c>
      <c r="E66" s="20">
        <v>0</v>
      </c>
      <c r="F66" s="20" t="s">
        <v>46</v>
      </c>
      <c r="G66" s="21">
        <v>6.5000000000000002E-2</v>
      </c>
      <c r="H66" s="20">
        <v>365</v>
      </c>
      <c r="I66" s="20">
        <v>668.3</v>
      </c>
    </row>
    <row r="67" spans="1:9" x14ac:dyDescent="0.3">
      <c r="A67" s="18">
        <v>292865.3</v>
      </c>
      <c r="B67" s="19">
        <v>43779</v>
      </c>
      <c r="C67" s="19">
        <v>43785</v>
      </c>
      <c r="D67" s="20">
        <v>7</v>
      </c>
      <c r="E67" s="18">
        <v>4192.4799999999996</v>
      </c>
      <c r="F67" s="19">
        <v>43779</v>
      </c>
      <c r="G67" s="21">
        <v>6.5000000000000002E-2</v>
      </c>
      <c r="H67" s="20">
        <v>365</v>
      </c>
      <c r="I67" s="20">
        <v>365.08</v>
      </c>
    </row>
    <row r="68" spans="1:9" x14ac:dyDescent="0.3">
      <c r="A68" s="18">
        <v>293825.74</v>
      </c>
      <c r="B68" s="19">
        <v>43786</v>
      </c>
      <c r="C68" s="19">
        <v>43786</v>
      </c>
      <c r="D68" s="20">
        <v>1</v>
      </c>
      <c r="E68" s="20">
        <v>960.44</v>
      </c>
      <c r="F68" s="19">
        <v>43786</v>
      </c>
      <c r="G68" s="21">
        <v>6.5000000000000002E-2</v>
      </c>
      <c r="H68" s="20">
        <v>365</v>
      </c>
      <c r="I68" s="20">
        <v>52.33</v>
      </c>
    </row>
    <row r="69" spans="1:9" x14ac:dyDescent="0.3">
      <c r="A69" s="36" t="s">
        <v>47</v>
      </c>
      <c r="B69" s="37"/>
      <c r="C69" s="38"/>
      <c r="D69" s="24">
        <v>1256</v>
      </c>
      <c r="E69" s="25">
        <v>129898.36</v>
      </c>
      <c r="F69" s="20"/>
      <c r="G69" s="26">
        <v>8.2699999999999996E-2</v>
      </c>
      <c r="H69" s="20"/>
      <c r="I69" s="25">
        <v>61767.68</v>
      </c>
    </row>
    <row r="72" spans="1:9" x14ac:dyDescent="0.3">
      <c r="A72" t="s">
        <v>48</v>
      </c>
      <c r="D72" s="17">
        <f>A68+I69</f>
        <v>355593.42</v>
      </c>
    </row>
  </sheetData>
  <mergeCells count="4">
    <mergeCell ref="B3:D4"/>
    <mergeCell ref="E3:F4"/>
    <mergeCell ref="A69:C69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 платежей по договору</vt:lpstr>
      <vt:lpstr>18,49%</vt:lpstr>
      <vt:lpstr>По договору</vt:lpstr>
      <vt:lpstr>Расчет неосновательного обогаще</vt:lpstr>
      <vt:lpstr>395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</dc:creator>
  <cp:lastModifiedBy>Professional</cp:lastModifiedBy>
  <dcterms:created xsi:type="dcterms:W3CDTF">2019-11-17T14:51:21Z</dcterms:created>
  <dcterms:modified xsi:type="dcterms:W3CDTF">2019-12-02T23:29:04Z</dcterms:modified>
</cp:coreProperties>
</file>