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ЮниКредит\"/>
    </mc:Choice>
  </mc:AlternateContent>
  <xr:revisionPtr revIDLastSave="0" documentId="13_ncr:1_{E9761A41-B5F7-40DC-99C4-1792A3F2C435}" xr6:coauthVersionLast="45" xr6:coauthVersionMax="45" xr10:uidLastSave="{00000000-0000-0000-0000-000000000000}"/>
  <bookViews>
    <workbookView xWindow="-108" yWindow="-108" windowWidth="23256" windowHeight="13176" firstSheet="3" activeTab="4" xr2:uid="{3ECAB9E6-F283-48F6-8E99-E87365ED2F4C}"/>
  </bookViews>
  <sheets>
    <sheet name="РАВНОЕ КОЛИЧЕСТВО ДНЕЙ" sheetId="1" r:id="rId1"/>
    <sheet name="БЕЗ ВЫДЕЛЕНИЯ СТРАХОВКИ (ЛОЖЬ)" sheetId="2" r:id="rId2"/>
    <sheet name="С ВЫДЕЛЕНИЕМ СТРАХОВКИ (ПРАВДА)" sheetId="3" r:id="rId3"/>
    <sheet name="ПРОСТЫЕ %% (БЫЛО БЫ ПО ЗАКОНУ)" sheetId="4" r:id="rId4"/>
    <sheet name="ПО ЗАКОНУ (%% - НИЧТОЖНЫ)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6" l="1"/>
  <c r="F91" i="6"/>
  <c r="E91" i="6"/>
  <c r="A91" i="6"/>
  <c r="B91" i="6" s="1"/>
  <c r="L90" i="6"/>
  <c r="A90" i="6"/>
  <c r="B90" i="6" s="1"/>
  <c r="K90" i="6" s="1"/>
  <c r="L89" i="6"/>
  <c r="K89" i="6"/>
  <c r="E89" i="6"/>
  <c r="F89" i="6" s="1"/>
  <c r="A89" i="6"/>
  <c r="B89" i="6" s="1"/>
  <c r="L88" i="6"/>
  <c r="A88" i="6"/>
  <c r="B88" i="6" s="1"/>
  <c r="L87" i="6"/>
  <c r="E87" i="6"/>
  <c r="F87" i="6" s="1"/>
  <c r="A87" i="6"/>
  <c r="B87" i="6" s="1"/>
  <c r="K87" i="6" s="1"/>
  <c r="L86" i="6"/>
  <c r="E86" i="6"/>
  <c r="F86" i="6" s="1"/>
  <c r="A86" i="6"/>
  <c r="B86" i="6" s="1"/>
  <c r="K86" i="6" s="1"/>
  <c r="L85" i="6"/>
  <c r="K85" i="6"/>
  <c r="E85" i="6"/>
  <c r="F85" i="6" s="1"/>
  <c r="A85" i="6"/>
  <c r="B85" i="6" s="1"/>
  <c r="L84" i="6"/>
  <c r="B84" i="6"/>
  <c r="K84" i="6" s="1"/>
  <c r="A84" i="6"/>
  <c r="L83" i="6"/>
  <c r="F83" i="6"/>
  <c r="E83" i="6"/>
  <c r="A83" i="6"/>
  <c r="B83" i="6" s="1"/>
  <c r="K83" i="6" s="1"/>
  <c r="L82" i="6"/>
  <c r="A82" i="6"/>
  <c r="B82" i="6" s="1"/>
  <c r="K82" i="6" s="1"/>
  <c r="L81" i="6"/>
  <c r="A81" i="6"/>
  <c r="B81" i="6" s="1"/>
  <c r="E81" i="6" s="1"/>
  <c r="F81" i="6" s="1"/>
  <c r="L80" i="6"/>
  <c r="E80" i="6"/>
  <c r="F80" i="6" s="1"/>
  <c r="B80" i="6"/>
  <c r="K80" i="6" s="1"/>
  <c r="A80" i="6"/>
  <c r="L79" i="6"/>
  <c r="A79" i="6"/>
  <c r="B79" i="6" s="1"/>
  <c r="K79" i="6" s="1"/>
  <c r="L78" i="6"/>
  <c r="E78" i="6"/>
  <c r="F78" i="6" s="1"/>
  <c r="A78" i="6"/>
  <c r="B78" i="6" s="1"/>
  <c r="K78" i="6" s="1"/>
  <c r="L77" i="6"/>
  <c r="K77" i="6"/>
  <c r="E77" i="6"/>
  <c r="F77" i="6" s="1"/>
  <c r="A77" i="6"/>
  <c r="B77" i="6" s="1"/>
  <c r="L76" i="6"/>
  <c r="A76" i="6"/>
  <c r="B76" i="6" s="1"/>
  <c r="L75" i="6"/>
  <c r="E75" i="6"/>
  <c r="F75" i="6" s="1"/>
  <c r="A75" i="6"/>
  <c r="B75" i="6" s="1"/>
  <c r="K75" i="6" s="1"/>
  <c r="L74" i="6"/>
  <c r="E74" i="6"/>
  <c r="F74" i="6" s="1"/>
  <c r="A74" i="6"/>
  <c r="B74" i="6" s="1"/>
  <c r="K74" i="6" s="1"/>
  <c r="L73" i="6"/>
  <c r="A73" i="6"/>
  <c r="B73" i="6" s="1"/>
  <c r="K73" i="6" s="1"/>
  <c r="L72" i="6"/>
  <c r="B72" i="6"/>
  <c r="K72" i="6" s="1"/>
  <c r="A72" i="6"/>
  <c r="L71" i="6"/>
  <c r="F71" i="6"/>
  <c r="E71" i="6"/>
  <c r="A71" i="6"/>
  <c r="B71" i="6" s="1"/>
  <c r="K71" i="6" s="1"/>
  <c r="L70" i="6"/>
  <c r="A70" i="6"/>
  <c r="B70" i="6" s="1"/>
  <c r="K70" i="6" s="1"/>
  <c r="L69" i="6"/>
  <c r="E69" i="6"/>
  <c r="F69" i="6" s="1"/>
  <c r="A69" i="6"/>
  <c r="B69" i="6" s="1"/>
  <c r="K69" i="6" s="1"/>
  <c r="L68" i="6"/>
  <c r="A68" i="6"/>
  <c r="B68" i="6" s="1"/>
  <c r="L67" i="6"/>
  <c r="A67" i="6"/>
  <c r="B67" i="6" s="1"/>
  <c r="K67" i="6" s="1"/>
  <c r="L66" i="6"/>
  <c r="E66" i="6"/>
  <c r="F66" i="6" s="1"/>
  <c r="A66" i="6"/>
  <c r="B66" i="6" s="1"/>
  <c r="K66" i="6" s="1"/>
  <c r="L65" i="6"/>
  <c r="K65" i="6"/>
  <c r="E65" i="6"/>
  <c r="F65" i="6" s="1"/>
  <c r="A65" i="6"/>
  <c r="B65" i="6" s="1"/>
  <c r="L64" i="6"/>
  <c r="B64" i="6"/>
  <c r="K64" i="6" s="1"/>
  <c r="A64" i="6"/>
  <c r="L63" i="6"/>
  <c r="E63" i="6"/>
  <c r="F63" i="6" s="1"/>
  <c r="A63" i="6"/>
  <c r="B63" i="6" s="1"/>
  <c r="K63" i="6" s="1"/>
  <c r="L62" i="6"/>
  <c r="E62" i="6"/>
  <c r="F62" i="6" s="1"/>
  <c r="A62" i="6"/>
  <c r="B62" i="6" s="1"/>
  <c r="K62" i="6" s="1"/>
  <c r="L61" i="6"/>
  <c r="A61" i="6"/>
  <c r="B61" i="6" s="1"/>
  <c r="K61" i="6" s="1"/>
  <c r="L60" i="6"/>
  <c r="E60" i="6"/>
  <c r="F60" i="6" s="1"/>
  <c r="B60" i="6"/>
  <c r="K60" i="6" s="1"/>
  <c r="A60" i="6"/>
  <c r="L59" i="6"/>
  <c r="A59" i="6"/>
  <c r="B59" i="6" s="1"/>
  <c r="K59" i="6" s="1"/>
  <c r="L58" i="6"/>
  <c r="A58" i="6"/>
  <c r="B58" i="6" s="1"/>
  <c r="K58" i="6" s="1"/>
  <c r="L57" i="6"/>
  <c r="K57" i="6"/>
  <c r="E57" i="6"/>
  <c r="F57" i="6" s="1"/>
  <c r="A57" i="6"/>
  <c r="B57" i="6" s="1"/>
  <c r="L56" i="6"/>
  <c r="A56" i="6"/>
  <c r="B56" i="6" s="1"/>
  <c r="L55" i="6"/>
  <c r="E55" i="6"/>
  <c r="F55" i="6" s="1"/>
  <c r="A55" i="6"/>
  <c r="B55" i="6" s="1"/>
  <c r="K55" i="6" s="1"/>
  <c r="L54" i="6"/>
  <c r="E54" i="6"/>
  <c r="F54" i="6" s="1"/>
  <c r="A54" i="6"/>
  <c r="B54" i="6" s="1"/>
  <c r="K54" i="6" s="1"/>
  <c r="L53" i="6"/>
  <c r="K53" i="6"/>
  <c r="E53" i="6"/>
  <c r="F53" i="6" s="1"/>
  <c r="A53" i="6"/>
  <c r="B53" i="6" s="1"/>
  <c r="L52" i="6"/>
  <c r="B52" i="6"/>
  <c r="K52" i="6" s="1"/>
  <c r="A52" i="6"/>
  <c r="L51" i="6"/>
  <c r="F51" i="6"/>
  <c r="E51" i="6"/>
  <c r="A51" i="6"/>
  <c r="B51" i="6" s="1"/>
  <c r="K51" i="6" s="1"/>
  <c r="L50" i="6"/>
  <c r="A50" i="6"/>
  <c r="B50" i="6" s="1"/>
  <c r="K50" i="6" s="1"/>
  <c r="L49" i="6"/>
  <c r="A49" i="6"/>
  <c r="B49" i="6" s="1"/>
  <c r="E49" i="6" s="1"/>
  <c r="F49" i="6" s="1"/>
  <c r="L48" i="6"/>
  <c r="E48" i="6"/>
  <c r="F48" i="6" s="1"/>
  <c r="B48" i="6"/>
  <c r="K48" i="6" s="1"/>
  <c r="A48" i="6"/>
  <c r="L47" i="6"/>
  <c r="A47" i="6"/>
  <c r="B47" i="6" s="1"/>
  <c r="K47" i="6" s="1"/>
  <c r="L46" i="6"/>
  <c r="E46" i="6"/>
  <c r="F46" i="6" s="1"/>
  <c r="A46" i="6"/>
  <c r="B46" i="6" s="1"/>
  <c r="K46" i="6" s="1"/>
  <c r="L45" i="6"/>
  <c r="K45" i="6"/>
  <c r="E45" i="6"/>
  <c r="F45" i="6" s="1"/>
  <c r="A45" i="6"/>
  <c r="B45" i="6" s="1"/>
  <c r="L44" i="6"/>
  <c r="A44" i="6"/>
  <c r="B44" i="6" s="1"/>
  <c r="L43" i="6"/>
  <c r="E43" i="6"/>
  <c r="F43" i="6" s="1"/>
  <c r="A43" i="6"/>
  <c r="B43" i="6" s="1"/>
  <c r="K43" i="6" s="1"/>
  <c r="L42" i="6"/>
  <c r="E42" i="6"/>
  <c r="F42" i="6" s="1"/>
  <c r="A42" i="6"/>
  <c r="B42" i="6" s="1"/>
  <c r="K42" i="6" s="1"/>
  <c r="L41" i="6"/>
  <c r="A41" i="6"/>
  <c r="B41" i="6" s="1"/>
  <c r="K41" i="6" s="1"/>
  <c r="L40" i="6"/>
  <c r="B40" i="6"/>
  <c r="K40" i="6" s="1"/>
  <c r="A40" i="6"/>
  <c r="L39" i="6"/>
  <c r="F39" i="6"/>
  <c r="E39" i="6"/>
  <c r="A39" i="6"/>
  <c r="B39" i="6" s="1"/>
  <c r="K39" i="6" s="1"/>
  <c r="L38" i="6"/>
  <c r="A38" i="6"/>
  <c r="B38" i="6" s="1"/>
  <c r="K38" i="6" s="1"/>
  <c r="L37" i="6"/>
  <c r="E37" i="6"/>
  <c r="F37" i="6" s="1"/>
  <c r="A37" i="6"/>
  <c r="B37" i="6" s="1"/>
  <c r="K37" i="6" s="1"/>
  <c r="L36" i="6"/>
  <c r="A36" i="6"/>
  <c r="B36" i="6" s="1"/>
  <c r="L35" i="6"/>
  <c r="A35" i="6"/>
  <c r="B35" i="6" s="1"/>
  <c r="K35" i="6" s="1"/>
  <c r="L34" i="6"/>
  <c r="E34" i="6"/>
  <c r="F34" i="6" s="1"/>
  <c r="A34" i="6"/>
  <c r="B34" i="6" s="1"/>
  <c r="K34" i="6" s="1"/>
  <c r="L33" i="6"/>
  <c r="K33" i="6"/>
  <c r="E33" i="6"/>
  <c r="F33" i="6" s="1"/>
  <c r="A33" i="6"/>
  <c r="B33" i="6" s="1"/>
  <c r="L32" i="6"/>
  <c r="B32" i="6"/>
  <c r="K32" i="6" s="1"/>
  <c r="A32" i="6"/>
  <c r="L31" i="6"/>
  <c r="E31" i="6"/>
  <c r="F31" i="6" s="1"/>
  <c r="A31" i="6"/>
  <c r="B31" i="6" s="1"/>
  <c r="K31" i="6" s="1"/>
  <c r="L30" i="6"/>
  <c r="E30" i="6"/>
  <c r="F30" i="6" s="1"/>
  <c r="A30" i="6"/>
  <c r="B30" i="6" s="1"/>
  <c r="K30" i="6" s="1"/>
  <c r="L29" i="6"/>
  <c r="A29" i="6"/>
  <c r="B29" i="6" s="1"/>
  <c r="K29" i="6" s="1"/>
  <c r="L28" i="6"/>
  <c r="E28" i="6"/>
  <c r="F28" i="6" s="1"/>
  <c r="B28" i="6"/>
  <c r="K28" i="6" s="1"/>
  <c r="A28" i="6"/>
  <c r="L27" i="6"/>
  <c r="A27" i="6"/>
  <c r="B27" i="6" s="1"/>
  <c r="K27" i="6" s="1"/>
  <c r="L26" i="6"/>
  <c r="A26" i="6"/>
  <c r="B26" i="6" s="1"/>
  <c r="K26" i="6" s="1"/>
  <c r="L25" i="6"/>
  <c r="K25" i="6"/>
  <c r="E25" i="6"/>
  <c r="F25" i="6" s="1"/>
  <c r="A25" i="6"/>
  <c r="B25" i="6" s="1"/>
  <c r="L24" i="6"/>
  <c r="A24" i="6"/>
  <c r="B24" i="6" s="1"/>
  <c r="L23" i="6"/>
  <c r="E23" i="6"/>
  <c r="F23" i="6" s="1"/>
  <c r="B23" i="6"/>
  <c r="K23" i="6" s="1"/>
  <c r="A23" i="6"/>
  <c r="L22" i="6"/>
  <c r="K22" i="6"/>
  <c r="B22" i="6"/>
  <c r="E22" i="6" s="1"/>
  <c r="F22" i="6" s="1"/>
  <c r="A22" i="6"/>
  <c r="L21" i="6"/>
  <c r="B21" i="6"/>
  <c r="E21" i="6" s="1"/>
  <c r="F21" i="6" s="1"/>
  <c r="A21" i="6"/>
  <c r="L20" i="6"/>
  <c r="A20" i="6"/>
  <c r="B20" i="6" s="1"/>
  <c r="L19" i="6"/>
  <c r="E19" i="6"/>
  <c r="F19" i="6" s="1"/>
  <c r="B19" i="6"/>
  <c r="K19" i="6" s="1"/>
  <c r="A19" i="6"/>
  <c r="L18" i="6"/>
  <c r="K18" i="6"/>
  <c r="B18" i="6"/>
  <c r="E18" i="6" s="1"/>
  <c r="F18" i="6" s="1"/>
  <c r="A18" i="6"/>
  <c r="L17" i="6"/>
  <c r="B17" i="6"/>
  <c r="E17" i="6" s="1"/>
  <c r="F17" i="6" s="1"/>
  <c r="A17" i="6"/>
  <c r="L16" i="6"/>
  <c r="A16" i="6"/>
  <c r="B16" i="6" s="1"/>
  <c r="L15" i="6"/>
  <c r="E15" i="6"/>
  <c r="F15" i="6" s="1"/>
  <c r="B15" i="6"/>
  <c r="K15" i="6" s="1"/>
  <c r="A15" i="6"/>
  <c r="L14" i="6"/>
  <c r="K14" i="6"/>
  <c r="B14" i="6"/>
  <c r="E14" i="6" s="1"/>
  <c r="F14" i="6" s="1"/>
  <c r="A14" i="6"/>
  <c r="L13" i="6"/>
  <c r="B13" i="6"/>
  <c r="E13" i="6" s="1"/>
  <c r="F13" i="6" s="1"/>
  <c r="A13" i="6"/>
  <c r="L12" i="6"/>
  <c r="A12" i="6"/>
  <c r="B12" i="6" s="1"/>
  <c r="L11" i="6"/>
  <c r="E11" i="6"/>
  <c r="F11" i="6" s="1"/>
  <c r="B11" i="6"/>
  <c r="K11" i="6" s="1"/>
  <c r="A11" i="6"/>
  <c r="L10" i="6"/>
  <c r="K10" i="6"/>
  <c r="B10" i="6"/>
  <c r="E10" i="6" s="1"/>
  <c r="F10" i="6" s="1"/>
  <c r="A10" i="6"/>
  <c r="L9" i="6"/>
  <c r="J9" i="6"/>
  <c r="J10" i="6" s="1"/>
  <c r="B9" i="6"/>
  <c r="E9" i="6" s="1"/>
  <c r="F9" i="6" s="1"/>
  <c r="A9" i="6"/>
  <c r="L8" i="6"/>
  <c r="J8" i="6"/>
  <c r="G8" i="6"/>
  <c r="G9" i="6" s="1"/>
  <c r="A8" i="6"/>
  <c r="B8" i="6" s="1"/>
  <c r="L7" i="6"/>
  <c r="K7" i="6"/>
  <c r="G7" i="6"/>
  <c r="F7" i="6"/>
  <c r="H3" i="6"/>
  <c r="K56" i="6" l="1"/>
  <c r="E56" i="6"/>
  <c r="F56" i="6" s="1"/>
  <c r="K76" i="6"/>
  <c r="E76" i="6"/>
  <c r="F76" i="6" s="1"/>
  <c r="K68" i="6"/>
  <c r="E68" i="6"/>
  <c r="F68" i="6" s="1"/>
  <c r="K24" i="6"/>
  <c r="E24" i="6"/>
  <c r="F24" i="6" s="1"/>
  <c r="K44" i="6"/>
  <c r="E44" i="6"/>
  <c r="F44" i="6" s="1"/>
  <c r="K88" i="6"/>
  <c r="E88" i="6"/>
  <c r="F88" i="6" s="1"/>
  <c r="K8" i="6"/>
  <c r="E8" i="6"/>
  <c r="F8" i="6" s="1"/>
  <c r="I8" i="6" s="1"/>
  <c r="K12" i="6"/>
  <c r="E12" i="6"/>
  <c r="F12" i="6" s="1"/>
  <c r="K16" i="6"/>
  <c r="E16" i="6"/>
  <c r="F16" i="6" s="1"/>
  <c r="J11" i="6"/>
  <c r="I11" i="6"/>
  <c r="G10" i="6"/>
  <c r="K36" i="6"/>
  <c r="E36" i="6"/>
  <c r="F36" i="6" s="1"/>
  <c r="K20" i="6"/>
  <c r="E20" i="6"/>
  <c r="F20" i="6" s="1"/>
  <c r="K9" i="6"/>
  <c r="I10" i="6"/>
  <c r="K13" i="6"/>
  <c r="K17" i="6"/>
  <c r="K21" i="6"/>
  <c r="E29" i="6"/>
  <c r="F29" i="6" s="1"/>
  <c r="E38" i="6"/>
  <c r="F38" i="6" s="1"/>
  <c r="E47" i="6"/>
  <c r="F47" i="6" s="1"/>
  <c r="K49" i="6"/>
  <c r="E52" i="6"/>
  <c r="F52" i="6" s="1"/>
  <c r="E61" i="6"/>
  <c r="F61" i="6" s="1"/>
  <c r="E70" i="6"/>
  <c r="F70" i="6" s="1"/>
  <c r="E79" i="6"/>
  <c r="F79" i="6" s="1"/>
  <c r="K81" i="6"/>
  <c r="E84" i="6"/>
  <c r="F84" i="6" s="1"/>
  <c r="E27" i="6"/>
  <c r="F27" i="6" s="1"/>
  <c r="E32" i="6"/>
  <c r="F32" i="6" s="1"/>
  <c r="E41" i="6"/>
  <c r="F41" i="6" s="1"/>
  <c r="E50" i="6"/>
  <c r="F50" i="6" s="1"/>
  <c r="E59" i="6"/>
  <c r="F59" i="6" s="1"/>
  <c r="E64" i="6"/>
  <c r="F64" i="6" s="1"/>
  <c r="E73" i="6"/>
  <c r="F73" i="6" s="1"/>
  <c r="E82" i="6"/>
  <c r="F82" i="6" s="1"/>
  <c r="E26" i="6"/>
  <c r="F26" i="6" s="1"/>
  <c r="E35" i="6"/>
  <c r="F35" i="6" s="1"/>
  <c r="E40" i="6"/>
  <c r="F40" i="6" s="1"/>
  <c r="E58" i="6"/>
  <c r="F58" i="6" s="1"/>
  <c r="E67" i="6"/>
  <c r="F67" i="6" s="1"/>
  <c r="E72" i="6"/>
  <c r="F72" i="6" s="1"/>
  <c r="E90" i="6"/>
  <c r="F90" i="6" s="1"/>
  <c r="L91" i="4"/>
  <c r="E91" i="4"/>
  <c r="F91" i="4" s="1"/>
  <c r="A91" i="4"/>
  <c r="B91" i="4" s="1"/>
  <c r="L90" i="4"/>
  <c r="B90" i="4"/>
  <c r="K90" i="4" s="1"/>
  <c r="A90" i="4"/>
  <c r="L89" i="4"/>
  <c r="A89" i="4"/>
  <c r="B89" i="4" s="1"/>
  <c r="K89" i="4" s="1"/>
  <c r="L88" i="4"/>
  <c r="A88" i="4"/>
  <c r="B88" i="4" s="1"/>
  <c r="L87" i="4"/>
  <c r="K87" i="4"/>
  <c r="A87" i="4"/>
  <c r="B87" i="4" s="1"/>
  <c r="E87" i="4" s="1"/>
  <c r="F87" i="4" s="1"/>
  <c r="L86" i="4"/>
  <c r="A86" i="4"/>
  <c r="B86" i="4" s="1"/>
  <c r="L85" i="4"/>
  <c r="K85" i="4"/>
  <c r="E85" i="4"/>
  <c r="F85" i="4" s="1"/>
  <c r="A85" i="4"/>
  <c r="B85" i="4" s="1"/>
  <c r="L84" i="4"/>
  <c r="B84" i="4"/>
  <c r="K84" i="4" s="1"/>
  <c r="A84" i="4"/>
  <c r="L83" i="4"/>
  <c r="K83" i="4"/>
  <c r="A83" i="4"/>
  <c r="B83" i="4" s="1"/>
  <c r="E83" i="4" s="1"/>
  <c r="F83" i="4" s="1"/>
  <c r="L82" i="4"/>
  <c r="A82" i="4"/>
  <c r="B82" i="4" s="1"/>
  <c r="L81" i="4"/>
  <c r="F81" i="4"/>
  <c r="E81" i="4"/>
  <c r="A81" i="4"/>
  <c r="B81" i="4" s="1"/>
  <c r="K81" i="4" s="1"/>
  <c r="L80" i="4"/>
  <c r="E80" i="4"/>
  <c r="F80" i="4" s="1"/>
  <c r="B80" i="4"/>
  <c r="K80" i="4" s="1"/>
  <c r="A80" i="4"/>
  <c r="L79" i="4"/>
  <c r="E79" i="4"/>
  <c r="F79" i="4" s="1"/>
  <c r="A79" i="4"/>
  <c r="B79" i="4" s="1"/>
  <c r="K79" i="4" s="1"/>
  <c r="L78" i="4"/>
  <c r="B78" i="4"/>
  <c r="A78" i="4"/>
  <c r="L77" i="4"/>
  <c r="A77" i="4"/>
  <c r="B77" i="4" s="1"/>
  <c r="L76" i="4"/>
  <c r="A76" i="4"/>
  <c r="B76" i="4" s="1"/>
  <c r="L75" i="4"/>
  <c r="E75" i="4"/>
  <c r="F75" i="4" s="1"/>
  <c r="A75" i="4"/>
  <c r="B75" i="4" s="1"/>
  <c r="K75" i="4" s="1"/>
  <c r="L74" i="4"/>
  <c r="B74" i="4"/>
  <c r="K74" i="4" s="1"/>
  <c r="A74" i="4"/>
  <c r="L73" i="4"/>
  <c r="K73" i="4"/>
  <c r="A73" i="4"/>
  <c r="B73" i="4" s="1"/>
  <c r="E73" i="4" s="1"/>
  <c r="F73" i="4" s="1"/>
  <c r="L72" i="4"/>
  <c r="A72" i="4"/>
  <c r="B72" i="4" s="1"/>
  <c r="L71" i="4"/>
  <c r="K71" i="4"/>
  <c r="A71" i="4"/>
  <c r="B71" i="4" s="1"/>
  <c r="E71" i="4" s="1"/>
  <c r="F71" i="4" s="1"/>
  <c r="L70" i="4"/>
  <c r="A70" i="4"/>
  <c r="B70" i="4" s="1"/>
  <c r="L69" i="4"/>
  <c r="K69" i="4"/>
  <c r="E69" i="4"/>
  <c r="F69" i="4" s="1"/>
  <c r="A69" i="4"/>
  <c r="B69" i="4" s="1"/>
  <c r="L68" i="4"/>
  <c r="B68" i="4"/>
  <c r="K68" i="4" s="1"/>
  <c r="A68" i="4"/>
  <c r="L67" i="4"/>
  <c r="K67" i="4"/>
  <c r="A67" i="4"/>
  <c r="B67" i="4" s="1"/>
  <c r="E67" i="4" s="1"/>
  <c r="F67" i="4" s="1"/>
  <c r="L66" i="4"/>
  <c r="A66" i="4"/>
  <c r="B66" i="4" s="1"/>
  <c r="L65" i="4"/>
  <c r="K65" i="4"/>
  <c r="F65" i="4"/>
  <c r="E65" i="4"/>
  <c r="A65" i="4"/>
  <c r="B65" i="4" s="1"/>
  <c r="L64" i="4"/>
  <c r="E64" i="4"/>
  <c r="F64" i="4" s="1"/>
  <c r="B64" i="4"/>
  <c r="K64" i="4" s="1"/>
  <c r="A64" i="4"/>
  <c r="L63" i="4"/>
  <c r="A63" i="4"/>
  <c r="B63" i="4" s="1"/>
  <c r="K63" i="4" s="1"/>
  <c r="L62" i="4"/>
  <c r="B62" i="4"/>
  <c r="A62" i="4"/>
  <c r="L61" i="4"/>
  <c r="A61" i="4"/>
  <c r="B61" i="4" s="1"/>
  <c r="L60" i="4"/>
  <c r="A60" i="4"/>
  <c r="B60" i="4" s="1"/>
  <c r="L59" i="4"/>
  <c r="K59" i="4"/>
  <c r="E59" i="4"/>
  <c r="F59" i="4" s="1"/>
  <c r="A59" i="4"/>
  <c r="B59" i="4" s="1"/>
  <c r="L58" i="4"/>
  <c r="B58" i="4"/>
  <c r="K58" i="4" s="1"/>
  <c r="A58" i="4"/>
  <c r="L57" i="4"/>
  <c r="K57" i="4"/>
  <c r="A57" i="4"/>
  <c r="B57" i="4" s="1"/>
  <c r="E57" i="4" s="1"/>
  <c r="F57" i="4" s="1"/>
  <c r="L56" i="4"/>
  <c r="A56" i="4"/>
  <c r="B56" i="4" s="1"/>
  <c r="L55" i="4"/>
  <c r="K55" i="4"/>
  <c r="A55" i="4"/>
  <c r="B55" i="4" s="1"/>
  <c r="E55" i="4" s="1"/>
  <c r="F55" i="4" s="1"/>
  <c r="L54" i="4"/>
  <c r="A54" i="4"/>
  <c r="B54" i="4" s="1"/>
  <c r="L53" i="4"/>
  <c r="K53" i="4"/>
  <c r="F53" i="4"/>
  <c r="E53" i="4"/>
  <c r="A53" i="4"/>
  <c r="B53" i="4" s="1"/>
  <c r="L52" i="4"/>
  <c r="E52" i="4"/>
  <c r="F52" i="4" s="1"/>
  <c r="B52" i="4"/>
  <c r="K52" i="4" s="1"/>
  <c r="A52" i="4"/>
  <c r="L51" i="4"/>
  <c r="K51" i="4"/>
  <c r="E51" i="4"/>
  <c r="F51" i="4" s="1"/>
  <c r="A51" i="4"/>
  <c r="B51" i="4" s="1"/>
  <c r="L50" i="4"/>
  <c r="B50" i="4"/>
  <c r="K50" i="4" s="1"/>
  <c r="A50" i="4"/>
  <c r="L49" i="4"/>
  <c r="E49" i="4"/>
  <c r="F49" i="4" s="1"/>
  <c r="A49" i="4"/>
  <c r="B49" i="4" s="1"/>
  <c r="K49" i="4" s="1"/>
  <c r="L48" i="4"/>
  <c r="A48" i="4"/>
  <c r="B48" i="4" s="1"/>
  <c r="L47" i="4"/>
  <c r="A47" i="4"/>
  <c r="B47" i="4" s="1"/>
  <c r="K47" i="4" s="1"/>
  <c r="L46" i="4"/>
  <c r="A46" i="4"/>
  <c r="B46" i="4" s="1"/>
  <c r="L45" i="4"/>
  <c r="A45" i="4"/>
  <c r="B45" i="4" s="1"/>
  <c r="L44" i="4"/>
  <c r="A44" i="4"/>
  <c r="B44" i="4" s="1"/>
  <c r="L43" i="4"/>
  <c r="K43" i="4"/>
  <c r="E43" i="4"/>
  <c r="F43" i="4" s="1"/>
  <c r="A43" i="4"/>
  <c r="B43" i="4" s="1"/>
  <c r="L42" i="4"/>
  <c r="B42" i="4"/>
  <c r="K42" i="4" s="1"/>
  <c r="A42" i="4"/>
  <c r="L41" i="4"/>
  <c r="K41" i="4"/>
  <c r="A41" i="4"/>
  <c r="B41" i="4" s="1"/>
  <c r="E41" i="4" s="1"/>
  <c r="F41" i="4" s="1"/>
  <c r="L40" i="4"/>
  <c r="A40" i="4"/>
  <c r="B40" i="4" s="1"/>
  <c r="L39" i="4"/>
  <c r="K39" i="4"/>
  <c r="A39" i="4"/>
  <c r="B39" i="4" s="1"/>
  <c r="E39" i="4" s="1"/>
  <c r="F39" i="4" s="1"/>
  <c r="L38" i="4"/>
  <c r="A38" i="4"/>
  <c r="B38" i="4" s="1"/>
  <c r="L37" i="4"/>
  <c r="K37" i="4"/>
  <c r="F37" i="4"/>
  <c r="E37" i="4"/>
  <c r="A37" i="4"/>
  <c r="B37" i="4" s="1"/>
  <c r="L36" i="4"/>
  <c r="E36" i="4"/>
  <c r="F36" i="4" s="1"/>
  <c r="B36" i="4"/>
  <c r="K36" i="4" s="1"/>
  <c r="A36" i="4"/>
  <c r="L35" i="4"/>
  <c r="K35" i="4"/>
  <c r="F35" i="4"/>
  <c r="E35" i="4"/>
  <c r="A35" i="4"/>
  <c r="B35" i="4" s="1"/>
  <c r="L34" i="4"/>
  <c r="B34" i="4"/>
  <c r="K34" i="4" s="1"/>
  <c r="A34" i="4"/>
  <c r="L33" i="4"/>
  <c r="A33" i="4"/>
  <c r="B33" i="4" s="1"/>
  <c r="K33" i="4" s="1"/>
  <c r="L32" i="4"/>
  <c r="A32" i="4"/>
  <c r="B32" i="4" s="1"/>
  <c r="L31" i="4"/>
  <c r="A31" i="4"/>
  <c r="B31" i="4" s="1"/>
  <c r="K31" i="4" s="1"/>
  <c r="L30" i="4"/>
  <c r="A30" i="4"/>
  <c r="B30" i="4" s="1"/>
  <c r="L29" i="4"/>
  <c r="A29" i="4"/>
  <c r="B29" i="4" s="1"/>
  <c r="L28" i="4"/>
  <c r="A28" i="4"/>
  <c r="B28" i="4" s="1"/>
  <c r="K28" i="4" s="1"/>
  <c r="L27" i="4"/>
  <c r="K27" i="4"/>
  <c r="E27" i="4"/>
  <c r="F27" i="4" s="1"/>
  <c r="A27" i="4"/>
  <c r="B27" i="4" s="1"/>
  <c r="L26" i="4"/>
  <c r="B26" i="4"/>
  <c r="A26" i="4"/>
  <c r="L25" i="4"/>
  <c r="A25" i="4"/>
  <c r="B25" i="4" s="1"/>
  <c r="E25" i="4" s="1"/>
  <c r="F25" i="4" s="1"/>
  <c r="L24" i="4"/>
  <c r="B24" i="4"/>
  <c r="A24" i="4"/>
  <c r="L23" i="4"/>
  <c r="A23" i="4"/>
  <c r="B23" i="4" s="1"/>
  <c r="L22" i="4"/>
  <c r="E22" i="4"/>
  <c r="F22" i="4" s="1"/>
  <c r="B22" i="4"/>
  <c r="K22" i="4" s="1"/>
  <c r="A22" i="4"/>
  <c r="L21" i="4"/>
  <c r="A21" i="4"/>
  <c r="B21" i="4" s="1"/>
  <c r="E21" i="4" s="1"/>
  <c r="F21" i="4" s="1"/>
  <c r="L20" i="4"/>
  <c r="A20" i="4"/>
  <c r="B20" i="4" s="1"/>
  <c r="L19" i="4"/>
  <c r="A19" i="4"/>
  <c r="B19" i="4" s="1"/>
  <c r="L18" i="4"/>
  <c r="A18" i="4"/>
  <c r="B18" i="4" s="1"/>
  <c r="L17" i="4"/>
  <c r="A17" i="4"/>
  <c r="B17" i="4" s="1"/>
  <c r="E17" i="4" s="1"/>
  <c r="F17" i="4" s="1"/>
  <c r="L16" i="4"/>
  <c r="A16" i="4"/>
  <c r="B16" i="4" s="1"/>
  <c r="L15" i="4"/>
  <c r="A15" i="4"/>
  <c r="B15" i="4" s="1"/>
  <c r="L14" i="4"/>
  <c r="A14" i="4"/>
  <c r="B14" i="4" s="1"/>
  <c r="L13" i="4"/>
  <c r="A13" i="4"/>
  <c r="B13" i="4" s="1"/>
  <c r="E13" i="4" s="1"/>
  <c r="F13" i="4" s="1"/>
  <c r="L12" i="4"/>
  <c r="A12" i="4"/>
  <c r="B12" i="4" s="1"/>
  <c r="L11" i="4"/>
  <c r="A11" i="4"/>
  <c r="B11" i="4" s="1"/>
  <c r="L10" i="4"/>
  <c r="A10" i="4"/>
  <c r="B10" i="4" s="1"/>
  <c r="L9" i="4"/>
  <c r="A9" i="4"/>
  <c r="B9" i="4" s="1"/>
  <c r="E9" i="4" s="1"/>
  <c r="F9" i="4" s="1"/>
  <c r="L8" i="4"/>
  <c r="J8" i="4"/>
  <c r="G8" i="4"/>
  <c r="G9" i="4" s="1"/>
  <c r="A8" i="4"/>
  <c r="B8" i="4" s="1"/>
  <c r="L7" i="4"/>
  <c r="K7" i="4"/>
  <c r="G7" i="4"/>
  <c r="F7" i="4"/>
  <c r="H3" i="4"/>
  <c r="G11" i="6" l="1"/>
  <c r="J12" i="6"/>
  <c r="I12" i="6"/>
  <c r="I9" i="6"/>
  <c r="K30" i="4"/>
  <c r="E30" i="4"/>
  <c r="F30" i="4" s="1"/>
  <c r="K10" i="4"/>
  <c r="E10" i="4"/>
  <c r="F10" i="4" s="1"/>
  <c r="K14" i="4"/>
  <c r="E14" i="4"/>
  <c r="F14" i="4" s="1"/>
  <c r="K18" i="4"/>
  <c r="E18" i="4"/>
  <c r="F18" i="4" s="1"/>
  <c r="K48" i="4"/>
  <c r="E48" i="4"/>
  <c r="F48" i="4" s="1"/>
  <c r="E8" i="4"/>
  <c r="F8" i="4" s="1"/>
  <c r="I8" i="4" s="1"/>
  <c r="K8" i="4"/>
  <c r="K11" i="4"/>
  <c r="E11" i="4"/>
  <c r="F11" i="4" s="1"/>
  <c r="K15" i="4"/>
  <c r="E15" i="4"/>
  <c r="F15" i="4" s="1"/>
  <c r="K19" i="4"/>
  <c r="E19" i="4"/>
  <c r="F19" i="4" s="1"/>
  <c r="K32" i="4"/>
  <c r="E32" i="4"/>
  <c r="F32" i="4" s="1"/>
  <c r="G10" i="4"/>
  <c r="I9" i="4"/>
  <c r="E12" i="4"/>
  <c r="F12" i="4" s="1"/>
  <c r="K12" i="4"/>
  <c r="E16" i="4"/>
  <c r="F16" i="4" s="1"/>
  <c r="K16" i="4"/>
  <c r="E20" i="4"/>
  <c r="F20" i="4" s="1"/>
  <c r="K20" i="4"/>
  <c r="E23" i="4"/>
  <c r="F23" i="4" s="1"/>
  <c r="K23" i="4"/>
  <c r="K46" i="4"/>
  <c r="E46" i="4"/>
  <c r="F46" i="4" s="1"/>
  <c r="E34" i="4"/>
  <c r="F34" i="4" s="1"/>
  <c r="E50" i="4"/>
  <c r="F50" i="4" s="1"/>
  <c r="K56" i="4"/>
  <c r="E56" i="4"/>
  <c r="F56" i="4" s="1"/>
  <c r="J9" i="4"/>
  <c r="E31" i="4"/>
  <c r="F31" i="4" s="1"/>
  <c r="K40" i="4"/>
  <c r="E40" i="4"/>
  <c r="F40" i="4" s="1"/>
  <c r="K60" i="4"/>
  <c r="E60" i="4"/>
  <c r="F60" i="4" s="1"/>
  <c r="E77" i="4"/>
  <c r="F77" i="4" s="1"/>
  <c r="K77" i="4"/>
  <c r="K82" i="4"/>
  <c r="E82" i="4"/>
  <c r="F82" i="4" s="1"/>
  <c r="K86" i="4"/>
  <c r="E86" i="4"/>
  <c r="F86" i="4" s="1"/>
  <c r="K9" i="4"/>
  <c r="K13" i="4"/>
  <c r="K17" i="4"/>
  <c r="K21" i="4"/>
  <c r="E33" i="4"/>
  <c r="F33" i="4" s="1"/>
  <c r="K44" i="4"/>
  <c r="E44" i="4"/>
  <c r="F44" i="4" s="1"/>
  <c r="E63" i="4"/>
  <c r="F63" i="4" s="1"/>
  <c r="K72" i="4"/>
  <c r="E72" i="4"/>
  <c r="F72" i="4" s="1"/>
  <c r="K24" i="4"/>
  <c r="E24" i="4"/>
  <c r="F24" i="4" s="1"/>
  <c r="K26" i="4"/>
  <c r="E26" i="4"/>
  <c r="F26" i="4" s="1"/>
  <c r="E47" i="4"/>
  <c r="F47" i="4" s="1"/>
  <c r="E61" i="4"/>
  <c r="F61" i="4" s="1"/>
  <c r="K61" i="4"/>
  <c r="K78" i="4"/>
  <c r="E78" i="4"/>
  <c r="F78" i="4" s="1"/>
  <c r="E28" i="4"/>
  <c r="F28" i="4" s="1"/>
  <c r="E45" i="4"/>
  <c r="F45" i="4" s="1"/>
  <c r="K45" i="4"/>
  <c r="K66" i="4"/>
  <c r="E66" i="4"/>
  <c r="F66" i="4" s="1"/>
  <c r="K70" i="4"/>
  <c r="E70" i="4"/>
  <c r="F70" i="4" s="1"/>
  <c r="K54" i="4"/>
  <c r="E54" i="4"/>
  <c r="F54" i="4" s="1"/>
  <c r="K38" i="4"/>
  <c r="E38" i="4"/>
  <c r="F38" i="4" s="1"/>
  <c r="K62" i="4"/>
  <c r="E62" i="4"/>
  <c r="F62" i="4" s="1"/>
  <c r="K76" i="4"/>
  <c r="E76" i="4"/>
  <c r="F76" i="4" s="1"/>
  <c r="K88" i="4"/>
  <c r="E88" i="4"/>
  <c r="F88" i="4" s="1"/>
  <c r="E29" i="4"/>
  <c r="F29" i="4" s="1"/>
  <c r="K29" i="4"/>
  <c r="K25" i="4"/>
  <c r="E42" i="4"/>
  <c r="F42" i="4" s="1"/>
  <c r="E58" i="4"/>
  <c r="F58" i="4" s="1"/>
  <c r="E74" i="4"/>
  <c r="F74" i="4" s="1"/>
  <c r="E89" i="4"/>
  <c r="F89" i="4" s="1"/>
  <c r="E90" i="4"/>
  <c r="F90" i="4" s="1"/>
  <c r="E68" i="4"/>
  <c r="F68" i="4" s="1"/>
  <c r="E84" i="4"/>
  <c r="F84" i="4" s="1"/>
  <c r="I13" i="6" l="1"/>
  <c r="J13" i="6"/>
  <c r="G12" i="6"/>
  <c r="J10" i="4"/>
  <c r="I10" i="4"/>
  <c r="G11" i="4"/>
  <c r="G13" i="6" l="1"/>
  <c r="J14" i="6"/>
  <c r="I14" i="6"/>
  <c r="G12" i="4"/>
  <c r="I11" i="4"/>
  <c r="J11" i="4"/>
  <c r="J15" i="6" l="1"/>
  <c r="I15" i="6"/>
  <c r="G14" i="6"/>
  <c r="G13" i="4"/>
  <c r="I12" i="4"/>
  <c r="J12" i="4"/>
  <c r="G15" i="6" l="1"/>
  <c r="J16" i="6"/>
  <c r="I16" i="6"/>
  <c r="G14" i="4"/>
  <c r="J13" i="4"/>
  <c r="I13" i="4"/>
  <c r="I17" i="6" l="1"/>
  <c r="J17" i="6"/>
  <c r="G16" i="6"/>
  <c r="J14" i="4"/>
  <c r="I14" i="4"/>
  <c r="G15" i="4"/>
  <c r="G17" i="6" l="1"/>
  <c r="J18" i="6"/>
  <c r="I18" i="6"/>
  <c r="G16" i="4"/>
  <c r="I15" i="4"/>
  <c r="J15" i="4"/>
  <c r="G18" i="6" l="1"/>
  <c r="J19" i="6"/>
  <c r="I19" i="6"/>
  <c r="J16" i="4"/>
  <c r="I16" i="4"/>
  <c r="G17" i="4"/>
  <c r="G19" i="6" l="1"/>
  <c r="J20" i="6"/>
  <c r="I20" i="6"/>
  <c r="G18" i="4"/>
  <c r="J17" i="4"/>
  <c r="I17" i="4"/>
  <c r="I21" i="6" l="1"/>
  <c r="J21" i="6"/>
  <c r="G20" i="6"/>
  <c r="J18" i="4"/>
  <c r="I18" i="4"/>
  <c r="G19" i="4"/>
  <c r="G21" i="6" l="1"/>
  <c r="J22" i="6"/>
  <c r="I22" i="6"/>
  <c r="G20" i="4"/>
  <c r="I19" i="4"/>
  <c r="J19" i="4"/>
  <c r="J23" i="6" l="1"/>
  <c r="I23" i="6"/>
  <c r="G22" i="6"/>
  <c r="J20" i="4"/>
  <c r="I20" i="4"/>
  <c r="G21" i="4"/>
  <c r="G23" i="6" l="1"/>
  <c r="I24" i="6"/>
  <c r="J24" i="6"/>
  <c r="G22" i="4"/>
  <c r="J21" i="4"/>
  <c r="I21" i="4"/>
  <c r="I25" i="6" l="1"/>
  <c r="J25" i="6"/>
  <c r="G24" i="6"/>
  <c r="J22" i="4"/>
  <c r="I22" i="4"/>
  <c r="G23" i="4"/>
  <c r="G25" i="6" l="1"/>
  <c r="I26" i="6"/>
  <c r="J26" i="6"/>
  <c r="G24" i="4"/>
  <c r="J23" i="4"/>
  <c r="I23" i="4"/>
  <c r="I27" i="6" l="1"/>
  <c r="J27" i="6"/>
  <c r="G26" i="6"/>
  <c r="J24" i="4"/>
  <c r="I24" i="4"/>
  <c r="G25" i="4"/>
  <c r="I28" i="6" l="1"/>
  <c r="J28" i="6"/>
  <c r="G27" i="6"/>
  <c r="G26" i="4"/>
  <c r="I25" i="4"/>
  <c r="J25" i="4"/>
  <c r="G28" i="6" l="1"/>
  <c r="I29" i="6"/>
  <c r="J29" i="6"/>
  <c r="I26" i="4"/>
  <c r="J26" i="4"/>
  <c r="G27" i="4"/>
  <c r="J30" i="6" l="1"/>
  <c r="I30" i="6"/>
  <c r="G29" i="6"/>
  <c r="I27" i="4"/>
  <c r="J27" i="4"/>
  <c r="G28" i="4"/>
  <c r="G30" i="6" l="1"/>
  <c r="I31" i="6"/>
  <c r="J31" i="6"/>
  <c r="J28" i="4"/>
  <c r="I28" i="4"/>
  <c r="G29" i="4"/>
  <c r="I32" i="6" l="1"/>
  <c r="J32" i="6"/>
  <c r="G31" i="6"/>
  <c r="G30" i="4"/>
  <c r="I29" i="4"/>
  <c r="J29" i="4"/>
  <c r="G32" i="6" l="1"/>
  <c r="I33" i="6"/>
  <c r="J33" i="6"/>
  <c r="J30" i="4"/>
  <c r="I30" i="4"/>
  <c r="G31" i="4"/>
  <c r="J34" i="6" l="1"/>
  <c r="I34" i="6"/>
  <c r="G33" i="6"/>
  <c r="G32" i="4"/>
  <c r="I31" i="4"/>
  <c r="J31" i="4"/>
  <c r="G34" i="6" l="1"/>
  <c r="I35" i="6"/>
  <c r="J35" i="6"/>
  <c r="J32" i="4"/>
  <c r="I32" i="4"/>
  <c r="G33" i="4"/>
  <c r="I36" i="6" l="1"/>
  <c r="J36" i="6"/>
  <c r="G35" i="6"/>
  <c r="G34" i="4"/>
  <c r="I33" i="4"/>
  <c r="J33" i="4"/>
  <c r="G36" i="6" l="1"/>
  <c r="I37" i="6"/>
  <c r="J37" i="6"/>
  <c r="I34" i="4"/>
  <c r="J34" i="4"/>
  <c r="G35" i="4"/>
  <c r="J38" i="6" l="1"/>
  <c r="I38" i="6"/>
  <c r="G37" i="6"/>
  <c r="G36" i="4"/>
  <c r="I35" i="4"/>
  <c r="J35" i="4"/>
  <c r="G38" i="6" l="1"/>
  <c r="I39" i="6"/>
  <c r="J39" i="6"/>
  <c r="J36" i="4"/>
  <c r="I36" i="4"/>
  <c r="G37" i="4"/>
  <c r="I40" i="6" l="1"/>
  <c r="J40" i="6"/>
  <c r="G39" i="6"/>
  <c r="G38" i="4"/>
  <c r="I37" i="4"/>
  <c r="J37" i="4"/>
  <c r="I41" i="6" l="1"/>
  <c r="J41" i="6"/>
  <c r="G40" i="6"/>
  <c r="J38" i="4"/>
  <c r="I38" i="4"/>
  <c r="G39" i="4"/>
  <c r="G41" i="6" l="1"/>
  <c r="J42" i="6"/>
  <c r="I42" i="6"/>
  <c r="G40" i="4"/>
  <c r="I39" i="4"/>
  <c r="J39" i="4"/>
  <c r="I43" i="6" l="1"/>
  <c r="J43" i="6"/>
  <c r="G42" i="6"/>
  <c r="J40" i="4"/>
  <c r="I40" i="4"/>
  <c r="G41" i="4"/>
  <c r="I44" i="6" l="1"/>
  <c r="J44" i="6"/>
  <c r="G43" i="6"/>
  <c r="G42" i="4"/>
  <c r="I41" i="4"/>
  <c r="J41" i="4"/>
  <c r="G44" i="6" l="1"/>
  <c r="I45" i="6"/>
  <c r="J45" i="6"/>
  <c r="I42" i="4"/>
  <c r="J42" i="4"/>
  <c r="G43" i="4"/>
  <c r="J46" i="6" l="1"/>
  <c r="I46" i="6"/>
  <c r="G45" i="6"/>
  <c r="G44" i="4"/>
  <c r="I43" i="4"/>
  <c r="J43" i="4"/>
  <c r="G46" i="6" l="1"/>
  <c r="I47" i="6"/>
  <c r="J47" i="6"/>
  <c r="J44" i="4"/>
  <c r="I44" i="4"/>
  <c r="G45" i="4"/>
  <c r="I48" i="6" l="1"/>
  <c r="J48" i="6"/>
  <c r="G47" i="6"/>
  <c r="G46" i="4"/>
  <c r="I45" i="4"/>
  <c r="J45" i="4"/>
  <c r="I49" i="6" l="1"/>
  <c r="J49" i="6"/>
  <c r="G48" i="6"/>
  <c r="J46" i="4"/>
  <c r="I46" i="4"/>
  <c r="G47" i="4"/>
  <c r="G49" i="6" l="1"/>
  <c r="J50" i="6"/>
  <c r="I50" i="6"/>
  <c r="G48" i="4"/>
  <c r="I47" i="4"/>
  <c r="J47" i="4"/>
  <c r="I51" i="6" l="1"/>
  <c r="J51" i="6"/>
  <c r="G50" i="6"/>
  <c r="I48" i="4"/>
  <c r="J48" i="4"/>
  <c r="G49" i="4"/>
  <c r="I52" i="6" l="1"/>
  <c r="J52" i="6"/>
  <c r="G51" i="6"/>
  <c r="I49" i="4"/>
  <c r="J49" i="4"/>
  <c r="G50" i="4"/>
  <c r="G52" i="6" l="1"/>
  <c r="I53" i="6"/>
  <c r="J53" i="6"/>
  <c r="G51" i="4"/>
  <c r="I50" i="4"/>
  <c r="J50" i="4"/>
  <c r="I54" i="6" l="1"/>
  <c r="J54" i="6"/>
  <c r="G53" i="6"/>
  <c r="G52" i="4"/>
  <c r="I51" i="4"/>
  <c r="J51" i="4"/>
  <c r="I55" i="6" l="1"/>
  <c r="J55" i="6"/>
  <c r="G54" i="6"/>
  <c r="J52" i="4"/>
  <c r="I52" i="4"/>
  <c r="G53" i="4"/>
  <c r="I56" i="6" l="1"/>
  <c r="J56" i="6"/>
  <c r="G55" i="6"/>
  <c r="G54" i="4"/>
  <c r="I53" i="4"/>
  <c r="J53" i="4"/>
  <c r="G56" i="6" l="1"/>
  <c r="I57" i="6"/>
  <c r="J57" i="6"/>
  <c r="J54" i="4"/>
  <c r="I54" i="4"/>
  <c r="G55" i="4"/>
  <c r="I58" i="6" l="1"/>
  <c r="J58" i="6"/>
  <c r="G57" i="6"/>
  <c r="G56" i="4"/>
  <c r="I55" i="4"/>
  <c r="J55" i="4"/>
  <c r="G58" i="6" l="1"/>
  <c r="I59" i="6"/>
  <c r="J59" i="6"/>
  <c r="J56" i="4"/>
  <c r="I56" i="4"/>
  <c r="G57" i="4"/>
  <c r="I60" i="6" l="1"/>
  <c r="J60" i="6"/>
  <c r="G59" i="6"/>
  <c r="G58" i="4"/>
  <c r="I57" i="4"/>
  <c r="J57" i="4"/>
  <c r="G60" i="6" l="1"/>
  <c r="I61" i="6"/>
  <c r="J61" i="6"/>
  <c r="G59" i="4"/>
  <c r="I58" i="4"/>
  <c r="J58" i="4"/>
  <c r="J62" i="6" l="1"/>
  <c r="I62" i="6"/>
  <c r="G61" i="6"/>
  <c r="I59" i="4"/>
  <c r="J59" i="4"/>
  <c r="G60" i="4"/>
  <c r="G62" i="6" l="1"/>
  <c r="I63" i="6"/>
  <c r="J63" i="6"/>
  <c r="G61" i="4"/>
  <c r="J60" i="4"/>
  <c r="I60" i="4"/>
  <c r="I64" i="6" l="1"/>
  <c r="J64" i="6"/>
  <c r="G63" i="6"/>
  <c r="I61" i="4"/>
  <c r="J61" i="4"/>
  <c r="G62" i="4"/>
  <c r="G64" i="6" l="1"/>
  <c r="I65" i="6"/>
  <c r="J65" i="6"/>
  <c r="J62" i="4"/>
  <c r="I62" i="4"/>
  <c r="G63" i="4"/>
  <c r="J66" i="6" l="1"/>
  <c r="I66" i="6"/>
  <c r="G65" i="6"/>
  <c r="G64" i="4"/>
  <c r="I63" i="4"/>
  <c r="J63" i="4"/>
  <c r="G66" i="6" l="1"/>
  <c r="I67" i="6"/>
  <c r="J67" i="6"/>
  <c r="J64" i="4"/>
  <c r="I64" i="4"/>
  <c r="G65" i="4"/>
  <c r="I68" i="6" l="1"/>
  <c r="J68" i="6"/>
  <c r="G67" i="6"/>
  <c r="G66" i="4"/>
  <c r="I65" i="4"/>
  <c r="J65" i="4"/>
  <c r="G68" i="6" l="1"/>
  <c r="I69" i="6"/>
  <c r="J69" i="6"/>
  <c r="I66" i="4"/>
  <c r="J66" i="4"/>
  <c r="G67" i="4"/>
  <c r="J70" i="6" l="1"/>
  <c r="I70" i="6"/>
  <c r="G69" i="6"/>
  <c r="I67" i="4"/>
  <c r="J67" i="4"/>
  <c r="G68" i="4"/>
  <c r="G70" i="6" l="1"/>
  <c r="I71" i="6"/>
  <c r="J71" i="6"/>
  <c r="J68" i="4"/>
  <c r="I68" i="4"/>
  <c r="G69" i="4"/>
  <c r="I72" i="6" l="1"/>
  <c r="J72" i="6"/>
  <c r="G71" i="6"/>
  <c r="G70" i="4"/>
  <c r="I69" i="4"/>
  <c r="J69" i="4"/>
  <c r="G72" i="6" l="1"/>
  <c r="I73" i="6"/>
  <c r="J73" i="6"/>
  <c r="I70" i="4"/>
  <c r="J70" i="4"/>
  <c r="G71" i="4"/>
  <c r="J74" i="6" l="1"/>
  <c r="I74" i="6"/>
  <c r="G73" i="6"/>
  <c r="G72" i="4"/>
  <c r="I71" i="4"/>
  <c r="J71" i="4"/>
  <c r="G74" i="6" l="1"/>
  <c r="I75" i="6"/>
  <c r="J75" i="6"/>
  <c r="J72" i="4"/>
  <c r="I72" i="4"/>
  <c r="G73" i="4"/>
  <c r="I76" i="6" l="1"/>
  <c r="J76" i="6"/>
  <c r="G75" i="6"/>
  <c r="G74" i="4"/>
  <c r="I73" i="4"/>
  <c r="J73" i="4"/>
  <c r="G76" i="6" l="1"/>
  <c r="I77" i="6"/>
  <c r="J77" i="6"/>
  <c r="J74" i="4"/>
  <c r="I74" i="4"/>
  <c r="G75" i="4"/>
  <c r="J78" i="6" l="1"/>
  <c r="I78" i="6"/>
  <c r="G77" i="6"/>
  <c r="G76" i="4"/>
  <c r="I75" i="4"/>
  <c r="J75" i="4"/>
  <c r="I79" i="6" l="1"/>
  <c r="J79" i="6"/>
  <c r="G78" i="6"/>
  <c r="J76" i="4"/>
  <c r="I76" i="4"/>
  <c r="G77" i="4"/>
  <c r="G79" i="6" l="1"/>
  <c r="I80" i="6"/>
  <c r="J80" i="6"/>
  <c r="G78" i="4"/>
  <c r="I77" i="4"/>
  <c r="J77" i="4"/>
  <c r="I81" i="6" l="1"/>
  <c r="J81" i="6"/>
  <c r="G80" i="6"/>
  <c r="J78" i="4"/>
  <c r="I78" i="4"/>
  <c r="G79" i="4"/>
  <c r="J82" i="6" l="1"/>
  <c r="I82" i="6"/>
  <c r="G81" i="6"/>
  <c r="G80" i="4"/>
  <c r="I79" i="4"/>
  <c r="J79" i="4"/>
  <c r="G82" i="6" l="1"/>
  <c r="I83" i="6"/>
  <c r="J83" i="6"/>
  <c r="I80" i="4"/>
  <c r="J80" i="4"/>
  <c r="G81" i="4"/>
  <c r="I84" i="6" l="1"/>
  <c r="J84" i="6"/>
  <c r="G83" i="6"/>
  <c r="I81" i="4"/>
  <c r="J81" i="4"/>
  <c r="G82" i="4"/>
  <c r="G84" i="6" l="1"/>
  <c r="I85" i="6"/>
  <c r="J85" i="6"/>
  <c r="G83" i="4"/>
  <c r="I82" i="4"/>
  <c r="J82" i="4"/>
  <c r="I86" i="6" l="1"/>
  <c r="J86" i="6"/>
  <c r="G85" i="6"/>
  <c r="G84" i="4"/>
  <c r="I83" i="4"/>
  <c r="J83" i="4"/>
  <c r="G86" i="6" l="1"/>
  <c r="I87" i="6"/>
  <c r="J87" i="6"/>
  <c r="J84" i="4"/>
  <c r="I84" i="4"/>
  <c r="G85" i="4"/>
  <c r="I88" i="6" l="1"/>
  <c r="J88" i="6"/>
  <c r="G87" i="6"/>
  <c r="G86" i="4"/>
  <c r="I85" i="4"/>
  <c r="J85" i="4"/>
  <c r="G88" i="6" l="1"/>
  <c r="I89" i="6"/>
  <c r="J89" i="6"/>
  <c r="I86" i="4"/>
  <c r="J86" i="4"/>
  <c r="G87" i="4"/>
  <c r="J90" i="6" l="1"/>
  <c r="I90" i="6"/>
  <c r="G89" i="6"/>
  <c r="G88" i="4"/>
  <c r="I87" i="4"/>
  <c r="J87" i="4"/>
  <c r="G90" i="6" l="1"/>
  <c r="I91" i="6"/>
  <c r="I92" i="6" s="1"/>
  <c r="H91" i="6"/>
  <c r="G91" i="6" s="1"/>
  <c r="J88" i="4"/>
  <c r="I88" i="4"/>
  <c r="G89" i="4"/>
  <c r="G92" i="6" l="1"/>
  <c r="K2" i="6" s="1"/>
  <c r="K4" i="6" s="1"/>
  <c r="M90" i="6" s="1"/>
  <c r="J91" i="6"/>
  <c r="G90" i="4"/>
  <c r="I89" i="4"/>
  <c r="J89" i="4"/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1" i="6"/>
  <c r="J90" i="4"/>
  <c r="I90" i="4"/>
  <c r="M2" i="6" l="1"/>
  <c r="H91" i="4"/>
  <c r="J91" i="4"/>
  <c r="I91" i="4"/>
  <c r="I92" i="4" s="1"/>
  <c r="G91" i="4" l="1"/>
  <c r="G92" i="4" l="1"/>
  <c r="K2" i="4" s="1"/>
  <c r="K4" i="4" s="1"/>
  <c r="M7" i="4" l="1"/>
  <c r="M8" i="4"/>
  <c r="M10" i="4"/>
  <c r="M9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2" i="4" l="1"/>
  <c r="I2" i="2" l="1"/>
  <c r="L9" i="3" l="1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8" i="3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8" i="2"/>
  <c r="K2" i="1" l="1"/>
  <c r="J96" i="1" s="1"/>
  <c r="M91" i="3"/>
  <c r="E91" i="3"/>
  <c r="F91" i="3" s="1"/>
  <c r="A91" i="3"/>
  <c r="B91" i="3" s="1"/>
  <c r="M90" i="3"/>
  <c r="A90" i="3"/>
  <c r="B90" i="3" s="1"/>
  <c r="E90" i="3" s="1"/>
  <c r="F90" i="3" s="1"/>
  <c r="M89" i="3"/>
  <c r="F89" i="3"/>
  <c r="A89" i="3"/>
  <c r="B89" i="3" s="1"/>
  <c r="E89" i="3" s="1"/>
  <c r="M88" i="3"/>
  <c r="F88" i="3"/>
  <c r="B88" i="3"/>
  <c r="E88" i="3" s="1"/>
  <c r="A88" i="3"/>
  <c r="M87" i="3"/>
  <c r="B87" i="3"/>
  <c r="E87" i="3" s="1"/>
  <c r="F87" i="3" s="1"/>
  <c r="A87" i="3"/>
  <c r="M86" i="3"/>
  <c r="B86" i="3"/>
  <c r="E86" i="3" s="1"/>
  <c r="F86" i="3" s="1"/>
  <c r="A86" i="3"/>
  <c r="M85" i="3"/>
  <c r="A85" i="3"/>
  <c r="B85" i="3" s="1"/>
  <c r="E85" i="3" s="1"/>
  <c r="F85" i="3" s="1"/>
  <c r="M84" i="3"/>
  <c r="E84" i="3"/>
  <c r="F84" i="3" s="1"/>
  <c r="B84" i="3"/>
  <c r="A84" i="3"/>
  <c r="M83" i="3"/>
  <c r="A83" i="3"/>
  <c r="B83" i="3" s="1"/>
  <c r="E83" i="3" s="1"/>
  <c r="F83" i="3" s="1"/>
  <c r="M82" i="3"/>
  <c r="A82" i="3"/>
  <c r="B82" i="3" s="1"/>
  <c r="E82" i="3" s="1"/>
  <c r="F82" i="3" s="1"/>
  <c r="M81" i="3"/>
  <c r="A81" i="3"/>
  <c r="B81" i="3" s="1"/>
  <c r="E81" i="3" s="1"/>
  <c r="F81" i="3" s="1"/>
  <c r="M80" i="3"/>
  <c r="B80" i="3"/>
  <c r="E80" i="3" s="1"/>
  <c r="F80" i="3" s="1"/>
  <c r="A80" i="3"/>
  <c r="M79" i="3"/>
  <c r="B79" i="3"/>
  <c r="E79" i="3" s="1"/>
  <c r="F79" i="3" s="1"/>
  <c r="A79" i="3"/>
  <c r="M78" i="3"/>
  <c r="B78" i="3"/>
  <c r="E78" i="3" s="1"/>
  <c r="F78" i="3" s="1"/>
  <c r="A78" i="3"/>
  <c r="M77" i="3"/>
  <c r="A77" i="3"/>
  <c r="B77" i="3" s="1"/>
  <c r="E77" i="3" s="1"/>
  <c r="F77" i="3" s="1"/>
  <c r="M76" i="3"/>
  <c r="E76" i="3"/>
  <c r="F76" i="3" s="1"/>
  <c r="B76" i="3"/>
  <c r="A76" i="3"/>
  <c r="M75" i="3"/>
  <c r="A75" i="3"/>
  <c r="B75" i="3" s="1"/>
  <c r="E75" i="3" s="1"/>
  <c r="F75" i="3" s="1"/>
  <c r="M74" i="3"/>
  <c r="A74" i="3"/>
  <c r="B74" i="3" s="1"/>
  <c r="E74" i="3" s="1"/>
  <c r="F74" i="3" s="1"/>
  <c r="M73" i="3"/>
  <c r="A73" i="3"/>
  <c r="B73" i="3" s="1"/>
  <c r="E73" i="3" s="1"/>
  <c r="F73" i="3" s="1"/>
  <c r="M72" i="3"/>
  <c r="B72" i="3"/>
  <c r="E72" i="3" s="1"/>
  <c r="F72" i="3" s="1"/>
  <c r="A72" i="3"/>
  <c r="M71" i="3"/>
  <c r="B71" i="3"/>
  <c r="E71" i="3" s="1"/>
  <c r="F71" i="3" s="1"/>
  <c r="A71" i="3"/>
  <c r="M70" i="3"/>
  <c r="B70" i="3"/>
  <c r="E70" i="3" s="1"/>
  <c r="F70" i="3" s="1"/>
  <c r="A70" i="3"/>
  <c r="M69" i="3"/>
  <c r="A69" i="3"/>
  <c r="B69" i="3" s="1"/>
  <c r="E69" i="3" s="1"/>
  <c r="F69" i="3" s="1"/>
  <c r="M68" i="3"/>
  <c r="E68" i="3"/>
  <c r="F68" i="3" s="1"/>
  <c r="B68" i="3"/>
  <c r="A68" i="3"/>
  <c r="M67" i="3"/>
  <c r="A67" i="3"/>
  <c r="B67" i="3" s="1"/>
  <c r="E67" i="3" s="1"/>
  <c r="F67" i="3" s="1"/>
  <c r="M66" i="3"/>
  <c r="A66" i="3"/>
  <c r="B66" i="3" s="1"/>
  <c r="E66" i="3" s="1"/>
  <c r="F66" i="3" s="1"/>
  <c r="M65" i="3"/>
  <c r="A65" i="3"/>
  <c r="B65" i="3" s="1"/>
  <c r="E65" i="3" s="1"/>
  <c r="F65" i="3" s="1"/>
  <c r="M64" i="3"/>
  <c r="F64" i="3"/>
  <c r="B64" i="3"/>
  <c r="E64" i="3" s="1"/>
  <c r="A64" i="3"/>
  <c r="M63" i="3"/>
  <c r="B63" i="3"/>
  <c r="E63" i="3" s="1"/>
  <c r="F63" i="3" s="1"/>
  <c r="A63" i="3"/>
  <c r="M62" i="3"/>
  <c r="B62" i="3"/>
  <c r="E62" i="3" s="1"/>
  <c r="F62" i="3" s="1"/>
  <c r="A62" i="3"/>
  <c r="M61" i="3"/>
  <c r="A61" i="3"/>
  <c r="B61" i="3" s="1"/>
  <c r="E61" i="3" s="1"/>
  <c r="F61" i="3" s="1"/>
  <c r="M60" i="3"/>
  <c r="E60" i="3"/>
  <c r="F60" i="3" s="1"/>
  <c r="B60" i="3"/>
  <c r="A60" i="3"/>
  <c r="M59" i="3"/>
  <c r="A59" i="3"/>
  <c r="B59" i="3" s="1"/>
  <c r="E59" i="3" s="1"/>
  <c r="F59" i="3" s="1"/>
  <c r="M58" i="3"/>
  <c r="A58" i="3"/>
  <c r="B58" i="3" s="1"/>
  <c r="E58" i="3" s="1"/>
  <c r="F58" i="3" s="1"/>
  <c r="M57" i="3"/>
  <c r="A57" i="3"/>
  <c r="B57" i="3" s="1"/>
  <c r="E57" i="3" s="1"/>
  <c r="F57" i="3" s="1"/>
  <c r="M56" i="3"/>
  <c r="F56" i="3"/>
  <c r="B56" i="3"/>
  <c r="E56" i="3" s="1"/>
  <c r="A56" i="3"/>
  <c r="M55" i="3"/>
  <c r="B55" i="3"/>
  <c r="E55" i="3" s="1"/>
  <c r="F55" i="3" s="1"/>
  <c r="A55" i="3"/>
  <c r="M54" i="3"/>
  <c r="B54" i="3"/>
  <c r="E54" i="3" s="1"/>
  <c r="F54" i="3" s="1"/>
  <c r="A54" i="3"/>
  <c r="M53" i="3"/>
  <c r="A53" i="3"/>
  <c r="B53" i="3" s="1"/>
  <c r="E53" i="3" s="1"/>
  <c r="F53" i="3" s="1"/>
  <c r="M52" i="3"/>
  <c r="E52" i="3"/>
  <c r="F52" i="3" s="1"/>
  <c r="B52" i="3"/>
  <c r="A52" i="3"/>
  <c r="M51" i="3"/>
  <c r="A51" i="3"/>
  <c r="B51" i="3" s="1"/>
  <c r="E51" i="3" s="1"/>
  <c r="F51" i="3" s="1"/>
  <c r="M50" i="3"/>
  <c r="A50" i="3"/>
  <c r="B50" i="3" s="1"/>
  <c r="E50" i="3" s="1"/>
  <c r="F50" i="3" s="1"/>
  <c r="M49" i="3"/>
  <c r="A49" i="3"/>
  <c r="B49" i="3" s="1"/>
  <c r="E49" i="3" s="1"/>
  <c r="F49" i="3" s="1"/>
  <c r="M48" i="3"/>
  <c r="F48" i="3"/>
  <c r="B48" i="3"/>
  <c r="E48" i="3" s="1"/>
  <c r="A48" i="3"/>
  <c r="M47" i="3"/>
  <c r="B47" i="3"/>
  <c r="E47" i="3" s="1"/>
  <c r="F47" i="3" s="1"/>
  <c r="A47" i="3"/>
  <c r="M46" i="3"/>
  <c r="B46" i="3"/>
  <c r="E46" i="3" s="1"/>
  <c r="F46" i="3" s="1"/>
  <c r="A46" i="3"/>
  <c r="M45" i="3"/>
  <c r="A45" i="3"/>
  <c r="B45" i="3" s="1"/>
  <c r="E45" i="3" s="1"/>
  <c r="F45" i="3" s="1"/>
  <c r="M44" i="3"/>
  <c r="E44" i="3"/>
  <c r="F44" i="3" s="1"/>
  <c r="B44" i="3"/>
  <c r="A44" i="3"/>
  <c r="M43" i="3"/>
  <c r="A43" i="3"/>
  <c r="B43" i="3" s="1"/>
  <c r="E43" i="3" s="1"/>
  <c r="F43" i="3" s="1"/>
  <c r="M42" i="3"/>
  <c r="A42" i="3"/>
  <c r="B42" i="3" s="1"/>
  <c r="E42" i="3" s="1"/>
  <c r="F42" i="3" s="1"/>
  <c r="M41" i="3"/>
  <c r="A41" i="3"/>
  <c r="B41" i="3" s="1"/>
  <c r="E41" i="3" s="1"/>
  <c r="F41" i="3" s="1"/>
  <c r="M40" i="3"/>
  <c r="F40" i="3"/>
  <c r="B40" i="3"/>
  <c r="E40" i="3" s="1"/>
  <c r="A40" i="3"/>
  <c r="M39" i="3"/>
  <c r="B39" i="3"/>
  <c r="E39" i="3" s="1"/>
  <c r="F39" i="3" s="1"/>
  <c r="A39" i="3"/>
  <c r="M38" i="3"/>
  <c r="B38" i="3"/>
  <c r="E38" i="3" s="1"/>
  <c r="F38" i="3" s="1"/>
  <c r="A38" i="3"/>
  <c r="M37" i="3"/>
  <c r="A37" i="3"/>
  <c r="B37" i="3" s="1"/>
  <c r="E37" i="3" s="1"/>
  <c r="F37" i="3" s="1"/>
  <c r="M36" i="3"/>
  <c r="E36" i="3"/>
  <c r="F36" i="3" s="1"/>
  <c r="B36" i="3"/>
  <c r="A36" i="3"/>
  <c r="M35" i="3"/>
  <c r="A35" i="3"/>
  <c r="B35" i="3" s="1"/>
  <c r="E35" i="3" s="1"/>
  <c r="F35" i="3" s="1"/>
  <c r="M34" i="3"/>
  <c r="A34" i="3"/>
  <c r="B34" i="3" s="1"/>
  <c r="E34" i="3" s="1"/>
  <c r="F34" i="3" s="1"/>
  <c r="M33" i="3"/>
  <c r="A33" i="3"/>
  <c r="B33" i="3" s="1"/>
  <c r="E33" i="3" s="1"/>
  <c r="F33" i="3" s="1"/>
  <c r="M32" i="3"/>
  <c r="F32" i="3"/>
  <c r="B32" i="3"/>
  <c r="E32" i="3" s="1"/>
  <c r="A32" i="3"/>
  <c r="M31" i="3"/>
  <c r="B31" i="3"/>
  <c r="E31" i="3" s="1"/>
  <c r="F31" i="3" s="1"/>
  <c r="A31" i="3"/>
  <c r="M30" i="3"/>
  <c r="B30" i="3"/>
  <c r="E30" i="3" s="1"/>
  <c r="F30" i="3" s="1"/>
  <c r="A30" i="3"/>
  <c r="M29" i="3"/>
  <c r="A29" i="3"/>
  <c r="B29" i="3" s="1"/>
  <c r="E29" i="3" s="1"/>
  <c r="F29" i="3" s="1"/>
  <c r="M28" i="3"/>
  <c r="E28" i="3"/>
  <c r="F28" i="3" s="1"/>
  <c r="B28" i="3"/>
  <c r="A28" i="3"/>
  <c r="M27" i="3"/>
  <c r="A27" i="3"/>
  <c r="B27" i="3" s="1"/>
  <c r="E27" i="3" s="1"/>
  <c r="F27" i="3" s="1"/>
  <c r="M26" i="3"/>
  <c r="A26" i="3"/>
  <c r="B26" i="3" s="1"/>
  <c r="E26" i="3" s="1"/>
  <c r="F26" i="3" s="1"/>
  <c r="M25" i="3"/>
  <c r="A25" i="3"/>
  <c r="B25" i="3" s="1"/>
  <c r="E25" i="3" s="1"/>
  <c r="F25" i="3" s="1"/>
  <c r="M24" i="3"/>
  <c r="F24" i="3"/>
  <c r="B24" i="3"/>
  <c r="E24" i="3" s="1"/>
  <c r="A24" i="3"/>
  <c r="M23" i="3"/>
  <c r="B23" i="3"/>
  <c r="E23" i="3" s="1"/>
  <c r="F23" i="3" s="1"/>
  <c r="A23" i="3"/>
  <c r="M22" i="3"/>
  <c r="B22" i="3"/>
  <c r="E22" i="3" s="1"/>
  <c r="F22" i="3" s="1"/>
  <c r="A22" i="3"/>
  <c r="M21" i="3"/>
  <c r="A21" i="3"/>
  <c r="B21" i="3" s="1"/>
  <c r="E21" i="3" s="1"/>
  <c r="F21" i="3" s="1"/>
  <c r="M20" i="3"/>
  <c r="F20" i="3"/>
  <c r="E20" i="3"/>
  <c r="B20" i="3"/>
  <c r="A20" i="3"/>
  <c r="M19" i="3"/>
  <c r="A19" i="3"/>
  <c r="B19" i="3" s="1"/>
  <c r="E19" i="3" s="1"/>
  <c r="F19" i="3" s="1"/>
  <c r="M18" i="3"/>
  <c r="A18" i="3"/>
  <c r="B18" i="3" s="1"/>
  <c r="E18" i="3" s="1"/>
  <c r="F18" i="3" s="1"/>
  <c r="M17" i="3"/>
  <c r="A17" i="3"/>
  <c r="B17" i="3" s="1"/>
  <c r="E17" i="3" s="1"/>
  <c r="F17" i="3" s="1"/>
  <c r="M16" i="3"/>
  <c r="B16" i="3"/>
  <c r="E16" i="3" s="1"/>
  <c r="F16" i="3" s="1"/>
  <c r="A16" i="3"/>
  <c r="M15" i="3"/>
  <c r="B15" i="3"/>
  <c r="E15" i="3" s="1"/>
  <c r="F15" i="3" s="1"/>
  <c r="A15" i="3"/>
  <c r="M14" i="3"/>
  <c r="B14" i="3"/>
  <c r="E14" i="3" s="1"/>
  <c r="F14" i="3" s="1"/>
  <c r="A14" i="3"/>
  <c r="M13" i="3"/>
  <c r="E13" i="3"/>
  <c r="F13" i="3" s="1"/>
  <c r="A13" i="3"/>
  <c r="B13" i="3" s="1"/>
  <c r="M12" i="3"/>
  <c r="E12" i="3"/>
  <c r="F12" i="3" s="1"/>
  <c r="B12" i="3"/>
  <c r="A12" i="3"/>
  <c r="M11" i="3"/>
  <c r="A11" i="3"/>
  <c r="B11" i="3" s="1"/>
  <c r="E11" i="3" s="1"/>
  <c r="F11" i="3" s="1"/>
  <c r="M10" i="3"/>
  <c r="B10" i="3"/>
  <c r="E10" i="3" s="1"/>
  <c r="F10" i="3" s="1"/>
  <c r="A10" i="3"/>
  <c r="M9" i="3"/>
  <c r="A9" i="3"/>
  <c r="B9" i="3" s="1"/>
  <c r="E9" i="3" s="1"/>
  <c r="F9" i="3" s="1"/>
  <c r="M8" i="3"/>
  <c r="E8" i="3"/>
  <c r="F8" i="3" s="1"/>
  <c r="I8" i="3" s="1"/>
  <c r="B8" i="3"/>
  <c r="A8" i="3"/>
  <c r="M7" i="3"/>
  <c r="L7" i="3"/>
  <c r="G7" i="3"/>
  <c r="N7" i="3" s="1"/>
  <c r="F7" i="3"/>
  <c r="L4" i="3"/>
  <c r="H3" i="3"/>
  <c r="H2" i="3" s="1"/>
  <c r="H4" i="3" s="1"/>
  <c r="G8" i="3" s="1"/>
  <c r="J97" i="2"/>
  <c r="L91" i="2"/>
  <c r="F91" i="2"/>
  <c r="E91" i="2"/>
  <c r="B91" i="2"/>
  <c r="A91" i="2"/>
  <c r="L90" i="2"/>
  <c r="A90" i="2"/>
  <c r="B90" i="2" s="1"/>
  <c r="E90" i="2" s="1"/>
  <c r="F90" i="2" s="1"/>
  <c r="L89" i="2"/>
  <c r="B89" i="2"/>
  <c r="E89" i="2" s="1"/>
  <c r="F89" i="2" s="1"/>
  <c r="A89" i="2"/>
  <c r="L88" i="2"/>
  <c r="A88" i="2"/>
  <c r="B88" i="2" s="1"/>
  <c r="E88" i="2" s="1"/>
  <c r="F88" i="2" s="1"/>
  <c r="L87" i="2"/>
  <c r="F87" i="2"/>
  <c r="B87" i="2"/>
  <c r="E87" i="2" s="1"/>
  <c r="A87" i="2"/>
  <c r="L86" i="2"/>
  <c r="E86" i="2"/>
  <c r="F86" i="2" s="1"/>
  <c r="A86" i="2"/>
  <c r="B86" i="2" s="1"/>
  <c r="L85" i="2"/>
  <c r="B85" i="2"/>
  <c r="E85" i="2" s="1"/>
  <c r="F85" i="2" s="1"/>
  <c r="A85" i="2"/>
  <c r="L84" i="2"/>
  <c r="A84" i="2"/>
  <c r="B84" i="2" s="1"/>
  <c r="E84" i="2" s="1"/>
  <c r="F84" i="2" s="1"/>
  <c r="L83" i="2"/>
  <c r="B83" i="2"/>
  <c r="E83" i="2" s="1"/>
  <c r="F83" i="2" s="1"/>
  <c r="A83" i="2"/>
  <c r="L82" i="2"/>
  <c r="A82" i="2"/>
  <c r="B82" i="2" s="1"/>
  <c r="E82" i="2" s="1"/>
  <c r="F82" i="2" s="1"/>
  <c r="L81" i="2"/>
  <c r="B81" i="2"/>
  <c r="E81" i="2" s="1"/>
  <c r="F81" i="2" s="1"/>
  <c r="A81" i="2"/>
  <c r="L80" i="2"/>
  <c r="A80" i="2"/>
  <c r="B80" i="2" s="1"/>
  <c r="E80" i="2" s="1"/>
  <c r="F80" i="2" s="1"/>
  <c r="L79" i="2"/>
  <c r="B79" i="2"/>
  <c r="E79" i="2" s="1"/>
  <c r="F79" i="2" s="1"/>
  <c r="A79" i="2"/>
  <c r="L78" i="2"/>
  <c r="E78" i="2"/>
  <c r="F78" i="2" s="1"/>
  <c r="A78" i="2"/>
  <c r="B78" i="2" s="1"/>
  <c r="L77" i="2"/>
  <c r="A77" i="2"/>
  <c r="B77" i="2" s="1"/>
  <c r="E77" i="2" s="1"/>
  <c r="F77" i="2" s="1"/>
  <c r="L76" i="2"/>
  <c r="A76" i="2"/>
  <c r="B76" i="2" s="1"/>
  <c r="E76" i="2" s="1"/>
  <c r="F76" i="2" s="1"/>
  <c r="L75" i="2"/>
  <c r="B75" i="2"/>
  <c r="E75" i="2" s="1"/>
  <c r="F75" i="2" s="1"/>
  <c r="A75" i="2"/>
  <c r="L74" i="2"/>
  <c r="A74" i="2"/>
  <c r="B74" i="2" s="1"/>
  <c r="E74" i="2" s="1"/>
  <c r="F74" i="2" s="1"/>
  <c r="L73" i="2"/>
  <c r="B73" i="2"/>
  <c r="E73" i="2" s="1"/>
  <c r="F73" i="2" s="1"/>
  <c r="A73" i="2"/>
  <c r="L72" i="2"/>
  <c r="A72" i="2"/>
  <c r="B72" i="2" s="1"/>
  <c r="E72" i="2" s="1"/>
  <c r="F72" i="2" s="1"/>
  <c r="L71" i="2"/>
  <c r="B71" i="2"/>
  <c r="E71" i="2" s="1"/>
  <c r="F71" i="2" s="1"/>
  <c r="A71" i="2"/>
  <c r="L70" i="2"/>
  <c r="E70" i="2"/>
  <c r="F70" i="2" s="1"/>
  <c r="A70" i="2"/>
  <c r="B70" i="2" s="1"/>
  <c r="L69" i="2"/>
  <c r="A69" i="2"/>
  <c r="B69" i="2" s="1"/>
  <c r="E69" i="2" s="1"/>
  <c r="F69" i="2" s="1"/>
  <c r="L68" i="2"/>
  <c r="A68" i="2"/>
  <c r="B68" i="2" s="1"/>
  <c r="E68" i="2" s="1"/>
  <c r="F68" i="2" s="1"/>
  <c r="L67" i="2"/>
  <c r="B67" i="2"/>
  <c r="E67" i="2" s="1"/>
  <c r="F67" i="2" s="1"/>
  <c r="A67" i="2"/>
  <c r="L66" i="2"/>
  <c r="A66" i="2"/>
  <c r="B66" i="2" s="1"/>
  <c r="E66" i="2" s="1"/>
  <c r="F66" i="2" s="1"/>
  <c r="L65" i="2"/>
  <c r="B65" i="2"/>
  <c r="E65" i="2" s="1"/>
  <c r="F65" i="2" s="1"/>
  <c r="A65" i="2"/>
  <c r="L64" i="2"/>
  <c r="A64" i="2"/>
  <c r="B64" i="2" s="1"/>
  <c r="E64" i="2" s="1"/>
  <c r="F64" i="2" s="1"/>
  <c r="L63" i="2"/>
  <c r="B63" i="2"/>
  <c r="E63" i="2" s="1"/>
  <c r="F63" i="2" s="1"/>
  <c r="A63" i="2"/>
  <c r="L62" i="2"/>
  <c r="E62" i="2"/>
  <c r="F62" i="2" s="1"/>
  <c r="A62" i="2"/>
  <c r="B62" i="2" s="1"/>
  <c r="L61" i="2"/>
  <c r="A61" i="2"/>
  <c r="B61" i="2" s="1"/>
  <c r="E61" i="2" s="1"/>
  <c r="F61" i="2" s="1"/>
  <c r="L60" i="2"/>
  <c r="A60" i="2"/>
  <c r="B60" i="2" s="1"/>
  <c r="E60" i="2" s="1"/>
  <c r="F60" i="2" s="1"/>
  <c r="L59" i="2"/>
  <c r="B59" i="2"/>
  <c r="E59" i="2" s="1"/>
  <c r="F59" i="2" s="1"/>
  <c r="A59" i="2"/>
  <c r="L58" i="2"/>
  <c r="A58" i="2"/>
  <c r="B58" i="2" s="1"/>
  <c r="E58" i="2" s="1"/>
  <c r="F58" i="2" s="1"/>
  <c r="L57" i="2"/>
  <c r="B57" i="2"/>
  <c r="E57" i="2" s="1"/>
  <c r="F57" i="2" s="1"/>
  <c r="A57" i="2"/>
  <c r="L56" i="2"/>
  <c r="A56" i="2"/>
  <c r="B56" i="2" s="1"/>
  <c r="E56" i="2" s="1"/>
  <c r="F56" i="2" s="1"/>
  <c r="L55" i="2"/>
  <c r="B55" i="2"/>
  <c r="E55" i="2" s="1"/>
  <c r="F55" i="2" s="1"/>
  <c r="A55" i="2"/>
  <c r="L54" i="2"/>
  <c r="E54" i="2"/>
  <c r="F54" i="2" s="1"/>
  <c r="A54" i="2"/>
  <c r="B54" i="2" s="1"/>
  <c r="L53" i="2"/>
  <c r="A53" i="2"/>
  <c r="B53" i="2" s="1"/>
  <c r="E53" i="2" s="1"/>
  <c r="F53" i="2" s="1"/>
  <c r="L52" i="2"/>
  <c r="A52" i="2"/>
  <c r="B52" i="2" s="1"/>
  <c r="E52" i="2" s="1"/>
  <c r="F52" i="2" s="1"/>
  <c r="L51" i="2"/>
  <c r="B51" i="2"/>
  <c r="E51" i="2" s="1"/>
  <c r="F51" i="2" s="1"/>
  <c r="A51" i="2"/>
  <c r="L50" i="2"/>
  <c r="A50" i="2"/>
  <c r="B50" i="2" s="1"/>
  <c r="E50" i="2" s="1"/>
  <c r="F50" i="2" s="1"/>
  <c r="L49" i="2"/>
  <c r="B49" i="2"/>
  <c r="E49" i="2" s="1"/>
  <c r="F49" i="2" s="1"/>
  <c r="A49" i="2"/>
  <c r="L48" i="2"/>
  <c r="A48" i="2"/>
  <c r="B48" i="2" s="1"/>
  <c r="E48" i="2" s="1"/>
  <c r="F48" i="2" s="1"/>
  <c r="L47" i="2"/>
  <c r="B47" i="2"/>
  <c r="E47" i="2" s="1"/>
  <c r="F47" i="2" s="1"/>
  <c r="A47" i="2"/>
  <c r="L46" i="2"/>
  <c r="E46" i="2"/>
  <c r="F46" i="2" s="1"/>
  <c r="A46" i="2"/>
  <c r="B46" i="2" s="1"/>
  <c r="L45" i="2"/>
  <c r="A45" i="2"/>
  <c r="B45" i="2" s="1"/>
  <c r="E45" i="2" s="1"/>
  <c r="F45" i="2" s="1"/>
  <c r="L44" i="2"/>
  <c r="A44" i="2"/>
  <c r="B44" i="2" s="1"/>
  <c r="E44" i="2" s="1"/>
  <c r="F44" i="2" s="1"/>
  <c r="L43" i="2"/>
  <c r="B43" i="2"/>
  <c r="E43" i="2" s="1"/>
  <c r="F43" i="2" s="1"/>
  <c r="A43" i="2"/>
  <c r="L42" i="2"/>
  <c r="A42" i="2"/>
  <c r="B42" i="2" s="1"/>
  <c r="E42" i="2" s="1"/>
  <c r="F42" i="2" s="1"/>
  <c r="L41" i="2"/>
  <c r="B41" i="2"/>
  <c r="E41" i="2" s="1"/>
  <c r="F41" i="2" s="1"/>
  <c r="A41" i="2"/>
  <c r="L40" i="2"/>
  <c r="A40" i="2"/>
  <c r="B40" i="2" s="1"/>
  <c r="E40" i="2" s="1"/>
  <c r="F40" i="2" s="1"/>
  <c r="L39" i="2"/>
  <c r="E39" i="2"/>
  <c r="F39" i="2" s="1"/>
  <c r="B39" i="2"/>
  <c r="A39" i="2"/>
  <c r="L38" i="2"/>
  <c r="E38" i="2"/>
  <c r="F38" i="2" s="1"/>
  <c r="A38" i="2"/>
  <c r="B38" i="2" s="1"/>
  <c r="L37" i="2"/>
  <c r="B37" i="2"/>
  <c r="E37" i="2" s="1"/>
  <c r="F37" i="2" s="1"/>
  <c r="A37" i="2"/>
  <c r="L36" i="2"/>
  <c r="A36" i="2"/>
  <c r="B36" i="2" s="1"/>
  <c r="E36" i="2" s="1"/>
  <c r="F36" i="2" s="1"/>
  <c r="L35" i="2"/>
  <c r="B35" i="2"/>
  <c r="E35" i="2" s="1"/>
  <c r="F35" i="2" s="1"/>
  <c r="A35" i="2"/>
  <c r="L34" i="2"/>
  <c r="F34" i="2"/>
  <c r="E34" i="2"/>
  <c r="B34" i="2"/>
  <c r="A34" i="2"/>
  <c r="L33" i="2"/>
  <c r="B33" i="2"/>
  <c r="E33" i="2" s="1"/>
  <c r="F33" i="2" s="1"/>
  <c r="A33" i="2"/>
  <c r="L32" i="2"/>
  <c r="E32" i="2"/>
  <c r="F32" i="2" s="1"/>
  <c r="B32" i="2"/>
  <c r="A32" i="2"/>
  <c r="L31" i="2"/>
  <c r="A31" i="2"/>
  <c r="B31" i="2" s="1"/>
  <c r="E31" i="2" s="1"/>
  <c r="F31" i="2" s="1"/>
  <c r="L30" i="2"/>
  <c r="E30" i="2"/>
  <c r="F30" i="2" s="1"/>
  <c r="A30" i="2"/>
  <c r="B30" i="2" s="1"/>
  <c r="L29" i="2"/>
  <c r="E29" i="2"/>
  <c r="F29" i="2" s="1"/>
  <c r="B29" i="2"/>
  <c r="A29" i="2"/>
  <c r="L28" i="2"/>
  <c r="A28" i="2"/>
  <c r="B28" i="2" s="1"/>
  <c r="E28" i="2" s="1"/>
  <c r="F28" i="2" s="1"/>
  <c r="L27" i="2"/>
  <c r="A27" i="2"/>
  <c r="B27" i="2" s="1"/>
  <c r="E27" i="2" s="1"/>
  <c r="F27" i="2" s="1"/>
  <c r="L26" i="2"/>
  <c r="F26" i="2"/>
  <c r="E26" i="2"/>
  <c r="B26" i="2"/>
  <c r="A26" i="2"/>
  <c r="L25" i="2"/>
  <c r="B25" i="2"/>
  <c r="E25" i="2" s="1"/>
  <c r="F25" i="2" s="1"/>
  <c r="A25" i="2"/>
  <c r="L24" i="2"/>
  <c r="B24" i="2"/>
  <c r="E24" i="2" s="1"/>
  <c r="F24" i="2" s="1"/>
  <c r="A24" i="2"/>
  <c r="L23" i="2"/>
  <c r="A23" i="2"/>
  <c r="B23" i="2" s="1"/>
  <c r="E23" i="2" s="1"/>
  <c r="F23" i="2" s="1"/>
  <c r="L22" i="2"/>
  <c r="E22" i="2"/>
  <c r="F22" i="2" s="1"/>
  <c r="A22" i="2"/>
  <c r="B22" i="2" s="1"/>
  <c r="L21" i="2"/>
  <c r="E21" i="2"/>
  <c r="F21" i="2" s="1"/>
  <c r="B21" i="2"/>
  <c r="A21" i="2"/>
  <c r="L20" i="2"/>
  <c r="A20" i="2"/>
  <c r="B20" i="2" s="1"/>
  <c r="E20" i="2" s="1"/>
  <c r="F20" i="2" s="1"/>
  <c r="L19" i="2"/>
  <c r="B19" i="2"/>
  <c r="E19" i="2" s="1"/>
  <c r="F19" i="2" s="1"/>
  <c r="A19" i="2"/>
  <c r="L18" i="2"/>
  <c r="E18" i="2"/>
  <c r="F18" i="2" s="1"/>
  <c r="B18" i="2"/>
  <c r="A18" i="2"/>
  <c r="L17" i="2"/>
  <c r="B17" i="2"/>
  <c r="E17" i="2" s="1"/>
  <c r="F17" i="2" s="1"/>
  <c r="A17" i="2"/>
  <c r="L16" i="2"/>
  <c r="A16" i="2"/>
  <c r="B16" i="2" s="1"/>
  <c r="E16" i="2" s="1"/>
  <c r="F16" i="2" s="1"/>
  <c r="L15" i="2"/>
  <c r="A15" i="2"/>
  <c r="B15" i="2" s="1"/>
  <c r="E15" i="2" s="1"/>
  <c r="F15" i="2" s="1"/>
  <c r="L14" i="2"/>
  <c r="A14" i="2"/>
  <c r="B14" i="2" s="1"/>
  <c r="E14" i="2" s="1"/>
  <c r="F14" i="2" s="1"/>
  <c r="L13" i="2"/>
  <c r="F13" i="2"/>
  <c r="E13" i="2"/>
  <c r="B13" i="2"/>
  <c r="A13" i="2"/>
  <c r="L12" i="2"/>
  <c r="A12" i="2"/>
  <c r="B12" i="2" s="1"/>
  <c r="E12" i="2" s="1"/>
  <c r="F12" i="2" s="1"/>
  <c r="L11" i="2"/>
  <c r="F11" i="2"/>
  <c r="A11" i="2"/>
  <c r="B11" i="2" s="1"/>
  <c r="E11" i="2" s="1"/>
  <c r="L10" i="2"/>
  <c r="F10" i="2"/>
  <c r="E10" i="2"/>
  <c r="B10" i="2"/>
  <c r="A10" i="2"/>
  <c r="L9" i="2"/>
  <c r="B9" i="2"/>
  <c r="E9" i="2" s="1"/>
  <c r="F9" i="2" s="1"/>
  <c r="A9" i="2"/>
  <c r="L8" i="2"/>
  <c r="A8" i="2"/>
  <c r="B8" i="2" s="1"/>
  <c r="E8" i="2" s="1"/>
  <c r="F8" i="2" s="1"/>
  <c r="I8" i="2" s="1"/>
  <c r="L7" i="2"/>
  <c r="K7" i="2"/>
  <c r="F7" i="2"/>
  <c r="L4" i="2"/>
  <c r="H3" i="2"/>
  <c r="J97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E8" i="1"/>
  <c r="H7" i="1"/>
  <c r="G7" i="1"/>
  <c r="K4" i="1"/>
  <c r="G96" i="1" s="1"/>
  <c r="H4" i="1"/>
  <c r="C8" i="1" s="1"/>
  <c r="I8" i="1" s="1"/>
  <c r="H3" i="1"/>
  <c r="H2" i="1" s="1"/>
  <c r="G97" i="1" l="1"/>
  <c r="I7" i="1"/>
  <c r="D8" i="1"/>
  <c r="F8" i="1" s="1"/>
  <c r="C9" i="1"/>
  <c r="H2" i="2"/>
  <c r="H4" i="2" s="1"/>
  <c r="G8" i="2" s="1"/>
  <c r="N8" i="3"/>
  <c r="G9" i="3"/>
  <c r="H8" i="3"/>
  <c r="K8" i="3" s="1"/>
  <c r="M91" i="2"/>
  <c r="M7" i="2"/>
  <c r="G98" i="2"/>
  <c r="G97" i="2"/>
  <c r="N91" i="3"/>
  <c r="G9" i="2" l="1"/>
  <c r="H8" i="2"/>
  <c r="M8" i="2"/>
  <c r="D9" i="1"/>
  <c r="F9" i="1" s="1"/>
  <c r="C10" i="1"/>
  <c r="I9" i="1"/>
  <c r="E9" i="1"/>
  <c r="I9" i="3"/>
  <c r="G10" i="3"/>
  <c r="H9" i="3"/>
  <c r="K9" i="3" s="1"/>
  <c r="N9" i="3"/>
  <c r="E10" i="1" l="1"/>
  <c r="I10" i="3"/>
  <c r="H10" i="3" s="1"/>
  <c r="K10" i="3" s="1"/>
  <c r="J8" i="2"/>
  <c r="N10" i="3"/>
  <c r="G11" i="3"/>
  <c r="M9" i="2"/>
  <c r="G10" i="2"/>
  <c r="D10" i="1"/>
  <c r="F10" i="1" s="1"/>
  <c r="I10" i="1"/>
  <c r="C11" i="1"/>
  <c r="E11" i="1" l="1"/>
  <c r="I11" i="3"/>
  <c r="I9" i="2"/>
  <c r="G12" i="3"/>
  <c r="N11" i="3"/>
  <c r="G11" i="2"/>
  <c r="M10" i="2"/>
  <c r="C12" i="1"/>
  <c r="D11" i="1"/>
  <c r="F11" i="1" s="1"/>
  <c r="I11" i="1"/>
  <c r="E12" i="1" l="1"/>
  <c r="D12" i="1" s="1"/>
  <c r="F12" i="1" s="1"/>
  <c r="G13" i="3"/>
  <c r="N12" i="3"/>
  <c r="C13" i="1"/>
  <c r="I12" i="1"/>
  <c r="M11" i="2"/>
  <c r="G12" i="2"/>
  <c r="H9" i="2"/>
  <c r="H11" i="3"/>
  <c r="K11" i="3" s="1"/>
  <c r="E13" i="1" l="1"/>
  <c r="G13" i="2"/>
  <c r="M12" i="2"/>
  <c r="I12" i="3"/>
  <c r="H12" i="3" s="1"/>
  <c r="K12" i="3" s="1"/>
  <c r="G14" i="3"/>
  <c r="N13" i="3"/>
  <c r="J9" i="2"/>
  <c r="I13" i="1"/>
  <c r="D13" i="1"/>
  <c r="F13" i="1" s="1"/>
  <c r="C14" i="1"/>
  <c r="I13" i="3" l="1"/>
  <c r="H13" i="3" s="1"/>
  <c r="K13" i="3" s="1"/>
  <c r="E14" i="1"/>
  <c r="C15" i="1"/>
  <c r="I14" i="1"/>
  <c r="D14" i="1"/>
  <c r="F14" i="1" s="1"/>
  <c r="I10" i="2"/>
  <c r="N14" i="3"/>
  <c r="G15" i="3"/>
  <c r="G14" i="2"/>
  <c r="M13" i="2"/>
  <c r="E15" i="1" l="1"/>
  <c r="D15" i="1" s="1"/>
  <c r="F15" i="1" s="1"/>
  <c r="I14" i="3"/>
  <c r="H14" i="3" s="1"/>
  <c r="K14" i="3" s="1"/>
  <c r="G15" i="2"/>
  <c r="M14" i="2"/>
  <c r="C16" i="1"/>
  <c r="I15" i="1"/>
  <c r="G16" i="3"/>
  <c r="N15" i="3"/>
  <c r="H10" i="2"/>
  <c r="I15" i="3" l="1"/>
  <c r="H15" i="3" s="1"/>
  <c r="K15" i="3" s="1"/>
  <c r="E16" i="1"/>
  <c r="D16" i="1" s="1"/>
  <c r="F16" i="1" s="1"/>
  <c r="C17" i="1"/>
  <c r="I16" i="1"/>
  <c r="J10" i="2"/>
  <c r="M15" i="2"/>
  <c r="G16" i="2"/>
  <c r="N16" i="3"/>
  <c r="G17" i="3"/>
  <c r="E17" i="1" l="1"/>
  <c r="I16" i="3"/>
  <c r="H16" i="3" s="1"/>
  <c r="K16" i="3" s="1"/>
  <c r="D17" i="1"/>
  <c r="F17" i="1" s="1"/>
  <c r="C18" i="1"/>
  <c r="I17" i="1"/>
  <c r="G18" i="3"/>
  <c r="N17" i="3"/>
  <c r="G17" i="2"/>
  <c r="M16" i="2"/>
  <c r="I11" i="2"/>
  <c r="E18" i="1" l="1"/>
  <c r="D18" i="1" s="1"/>
  <c r="F18" i="1" s="1"/>
  <c r="I17" i="3"/>
  <c r="H17" i="3" s="1"/>
  <c r="K17" i="3" s="1"/>
  <c r="M17" i="2"/>
  <c r="G18" i="2"/>
  <c r="N18" i="3"/>
  <c r="G19" i="3"/>
  <c r="I18" i="1"/>
  <c r="C19" i="1"/>
  <c r="H11" i="2"/>
  <c r="I18" i="3" l="1"/>
  <c r="H18" i="3" s="1"/>
  <c r="K18" i="3"/>
  <c r="E19" i="1"/>
  <c r="D19" i="1" s="1"/>
  <c r="F19" i="1" s="1"/>
  <c r="G19" i="2"/>
  <c r="M18" i="2"/>
  <c r="C20" i="1"/>
  <c r="I19" i="1"/>
  <c r="J11" i="2"/>
  <c r="G20" i="3"/>
  <c r="N19" i="3"/>
  <c r="E20" i="1" l="1"/>
  <c r="D20" i="1"/>
  <c r="F20" i="1" s="1"/>
  <c r="C21" i="1"/>
  <c r="I20" i="1"/>
  <c r="M19" i="2"/>
  <c r="G20" i="2"/>
  <c r="G21" i="3"/>
  <c r="N20" i="3"/>
  <c r="I19" i="3"/>
  <c r="H19" i="3" s="1"/>
  <c r="K19" i="3" s="1"/>
  <c r="I12" i="2"/>
  <c r="H12" i="2" s="1"/>
  <c r="E21" i="1" l="1"/>
  <c r="I20" i="3"/>
  <c r="H20" i="3" s="1"/>
  <c r="K20" i="3"/>
  <c r="J12" i="2"/>
  <c r="I21" i="1"/>
  <c r="D21" i="1"/>
  <c r="F21" i="1" s="1"/>
  <c r="C22" i="1"/>
  <c r="G21" i="2"/>
  <c r="M20" i="2"/>
  <c r="N21" i="3"/>
  <c r="G22" i="3"/>
  <c r="E22" i="1" l="1"/>
  <c r="N22" i="3"/>
  <c r="G23" i="3"/>
  <c r="I13" i="2"/>
  <c r="H13" i="2" s="1"/>
  <c r="J13" i="2" s="1"/>
  <c r="I21" i="3"/>
  <c r="H21" i="3" s="1"/>
  <c r="K21" i="3" s="1"/>
  <c r="G22" i="2"/>
  <c r="M21" i="2"/>
  <c r="C23" i="1"/>
  <c r="I22" i="1"/>
  <c r="D22" i="1"/>
  <c r="F22" i="1" s="1"/>
  <c r="I14" i="2" l="1"/>
  <c r="H14" i="2" s="1"/>
  <c r="J14" i="2" s="1"/>
  <c r="I22" i="3"/>
  <c r="H22" i="3" s="1"/>
  <c r="K22" i="3" s="1"/>
  <c r="E23" i="1"/>
  <c r="D23" i="1" s="1"/>
  <c r="F23" i="1" s="1"/>
  <c r="C24" i="1"/>
  <c r="I23" i="1"/>
  <c r="G23" i="2"/>
  <c r="M22" i="2"/>
  <c r="G24" i="3"/>
  <c r="N23" i="3"/>
  <c r="I23" i="3" l="1"/>
  <c r="H23" i="3" s="1"/>
  <c r="K23" i="3" s="1"/>
  <c r="E24" i="1"/>
  <c r="I15" i="2"/>
  <c r="H15" i="2" s="1"/>
  <c r="J15" i="2" s="1"/>
  <c r="D24" i="1"/>
  <c r="F24" i="1" s="1"/>
  <c r="C25" i="1"/>
  <c r="I24" i="1"/>
  <c r="N24" i="3"/>
  <c r="G25" i="3"/>
  <c r="M23" i="2"/>
  <c r="G24" i="2"/>
  <c r="I16" i="2" l="1"/>
  <c r="H16" i="2" s="1"/>
  <c r="J16" i="2" s="1"/>
  <c r="E25" i="1"/>
  <c r="I24" i="3"/>
  <c r="H24" i="3" s="1"/>
  <c r="K24" i="3" s="1"/>
  <c r="D25" i="1"/>
  <c r="F25" i="1" s="1"/>
  <c r="C26" i="1"/>
  <c r="I25" i="1"/>
  <c r="G25" i="2"/>
  <c r="M24" i="2"/>
  <c r="G26" i="3"/>
  <c r="N25" i="3"/>
  <c r="E26" i="1" l="1"/>
  <c r="I25" i="3"/>
  <c r="H25" i="3" s="1"/>
  <c r="K25" i="3" s="1"/>
  <c r="I17" i="2"/>
  <c r="H17" i="2" s="1"/>
  <c r="J17" i="2" s="1"/>
  <c r="D26" i="1"/>
  <c r="F26" i="1" s="1"/>
  <c r="I26" i="1"/>
  <c r="C27" i="1"/>
  <c r="N26" i="3"/>
  <c r="G27" i="3"/>
  <c r="M25" i="2"/>
  <c r="G26" i="2"/>
  <c r="E27" i="1" l="1"/>
  <c r="I26" i="3"/>
  <c r="H26" i="3" s="1"/>
  <c r="K26" i="3" s="1"/>
  <c r="I18" i="2"/>
  <c r="H18" i="2" s="1"/>
  <c r="J18" i="2" s="1"/>
  <c r="M26" i="2"/>
  <c r="G27" i="2"/>
  <c r="G28" i="3"/>
  <c r="N27" i="3"/>
  <c r="C28" i="1"/>
  <c r="D27" i="1"/>
  <c r="F27" i="1" s="1"/>
  <c r="I27" i="1"/>
  <c r="I27" i="3" l="1"/>
  <c r="H27" i="3" s="1"/>
  <c r="K27" i="3" s="1"/>
  <c r="I19" i="2"/>
  <c r="H19" i="2" s="1"/>
  <c r="J19" i="2" s="1"/>
  <c r="E28" i="1"/>
  <c r="D28" i="1" s="1"/>
  <c r="F28" i="1" s="1"/>
  <c r="C29" i="1"/>
  <c r="I28" i="1"/>
  <c r="N28" i="3"/>
  <c r="G29" i="3"/>
  <c r="M27" i="2"/>
  <c r="G28" i="2"/>
  <c r="E29" i="1" l="1"/>
  <c r="I20" i="2"/>
  <c r="H20" i="2" s="1"/>
  <c r="J20" i="2" s="1"/>
  <c r="I28" i="3"/>
  <c r="H28" i="3" s="1"/>
  <c r="K28" i="3" s="1"/>
  <c r="I29" i="1"/>
  <c r="D29" i="1"/>
  <c r="F29" i="1" s="1"/>
  <c r="C30" i="1"/>
  <c r="G29" i="2"/>
  <c r="M28" i="2"/>
  <c r="N29" i="3"/>
  <c r="G30" i="3"/>
  <c r="E30" i="1" l="1"/>
  <c r="I29" i="3"/>
  <c r="H29" i="3" s="1"/>
  <c r="K29" i="3" s="1"/>
  <c r="I21" i="2"/>
  <c r="H21" i="2" s="1"/>
  <c r="J21" i="2" s="1"/>
  <c r="N30" i="3"/>
  <c r="G31" i="3"/>
  <c r="G30" i="2"/>
  <c r="M29" i="2"/>
  <c r="C31" i="1"/>
  <c r="I30" i="1"/>
  <c r="D30" i="1"/>
  <c r="F30" i="1" s="1"/>
  <c r="I22" i="2" l="1"/>
  <c r="H22" i="2" s="1"/>
  <c r="J22" i="2" s="1"/>
  <c r="E31" i="1"/>
  <c r="D31" i="1" s="1"/>
  <c r="F31" i="1" s="1"/>
  <c r="I30" i="3"/>
  <c r="H30" i="3" s="1"/>
  <c r="K30" i="3" s="1"/>
  <c r="C32" i="1"/>
  <c r="I31" i="1"/>
  <c r="G32" i="3"/>
  <c r="N31" i="3"/>
  <c r="M30" i="2"/>
  <c r="G31" i="2"/>
  <c r="I31" i="3" l="1"/>
  <c r="H31" i="3" s="1"/>
  <c r="K31" i="3" s="1"/>
  <c r="E32" i="1"/>
  <c r="D32" i="1" s="1"/>
  <c r="F32" i="1" s="1"/>
  <c r="I23" i="2"/>
  <c r="H23" i="2" s="1"/>
  <c r="J23" i="2" s="1"/>
  <c r="M31" i="2"/>
  <c r="G32" i="2"/>
  <c r="C33" i="1"/>
  <c r="I32" i="1"/>
  <c r="N32" i="3"/>
  <c r="G33" i="3"/>
  <c r="I24" i="2" l="1"/>
  <c r="H24" i="2" s="1"/>
  <c r="J24" i="2" s="1"/>
  <c r="E33" i="1"/>
  <c r="D33" i="1" s="1"/>
  <c r="F33" i="1" s="1"/>
  <c r="I32" i="3"/>
  <c r="H32" i="3" s="1"/>
  <c r="K32" i="3" s="1"/>
  <c r="G34" i="3"/>
  <c r="N33" i="3"/>
  <c r="C34" i="1"/>
  <c r="I33" i="1"/>
  <c r="G33" i="2"/>
  <c r="M32" i="2"/>
  <c r="E34" i="1" l="1"/>
  <c r="D34" i="1" s="1"/>
  <c r="F34" i="1" s="1"/>
  <c r="I33" i="3"/>
  <c r="H33" i="3" s="1"/>
  <c r="K33" i="3" s="1"/>
  <c r="I25" i="2"/>
  <c r="H25" i="2" s="1"/>
  <c r="J25" i="2" s="1"/>
  <c r="N34" i="3"/>
  <c r="G35" i="3"/>
  <c r="I34" i="1"/>
  <c r="C35" i="1"/>
  <c r="M33" i="2"/>
  <c r="G34" i="2"/>
  <c r="I34" i="3" l="1"/>
  <c r="H34" i="3" s="1"/>
  <c r="K34" i="3" s="1"/>
  <c r="I26" i="2"/>
  <c r="H26" i="2" s="1"/>
  <c r="J26" i="2" s="1"/>
  <c r="E35" i="1"/>
  <c r="G36" i="3"/>
  <c r="N35" i="3"/>
  <c r="G35" i="2"/>
  <c r="M34" i="2"/>
  <c r="C36" i="1"/>
  <c r="I35" i="1"/>
  <c r="D35" i="1"/>
  <c r="F35" i="1" s="1"/>
  <c r="I27" i="2" l="1"/>
  <c r="H27" i="2" s="1"/>
  <c r="J27" i="2" s="1"/>
  <c r="E36" i="1"/>
  <c r="D36" i="1" s="1"/>
  <c r="F36" i="1" s="1"/>
  <c r="I35" i="3"/>
  <c r="H35" i="3" s="1"/>
  <c r="K35" i="3" s="1"/>
  <c r="G37" i="3"/>
  <c r="N36" i="3"/>
  <c r="I36" i="1"/>
  <c r="C37" i="1"/>
  <c r="M35" i="2"/>
  <c r="G36" i="2"/>
  <c r="I36" i="3" l="1"/>
  <c r="H36" i="3" s="1"/>
  <c r="K36" i="3"/>
  <c r="E37" i="1"/>
  <c r="I28" i="2"/>
  <c r="H28" i="2" s="1"/>
  <c r="J28" i="2" s="1"/>
  <c r="G37" i="2"/>
  <c r="M36" i="2"/>
  <c r="N37" i="3"/>
  <c r="G38" i="3"/>
  <c r="I37" i="1"/>
  <c r="D37" i="1"/>
  <c r="F37" i="1" s="1"/>
  <c r="C38" i="1"/>
  <c r="I29" i="2" l="1"/>
  <c r="H29" i="2" s="1"/>
  <c r="J29" i="2" s="1"/>
  <c r="E38" i="1"/>
  <c r="M37" i="2"/>
  <c r="G38" i="2"/>
  <c r="I37" i="3"/>
  <c r="H37" i="3" s="1"/>
  <c r="K37" i="3" s="1"/>
  <c r="C39" i="1"/>
  <c r="I38" i="1"/>
  <c r="D38" i="1"/>
  <c r="F38" i="1" s="1"/>
  <c r="N38" i="3"/>
  <c r="G39" i="3"/>
  <c r="I38" i="3" l="1"/>
  <c r="H38" i="3" s="1"/>
  <c r="K38" i="3" s="1"/>
  <c r="E39" i="1"/>
  <c r="I30" i="2"/>
  <c r="H30" i="2" s="1"/>
  <c r="J30" i="2" s="1"/>
  <c r="G40" i="3"/>
  <c r="N39" i="3"/>
  <c r="G39" i="2"/>
  <c r="M38" i="2"/>
  <c r="C40" i="1"/>
  <c r="I39" i="1"/>
  <c r="D39" i="1"/>
  <c r="F39" i="1" s="1"/>
  <c r="E40" i="1" l="1"/>
  <c r="D40" i="1" s="1"/>
  <c r="F40" i="1" s="1"/>
  <c r="I31" i="2"/>
  <c r="H31" i="2" s="1"/>
  <c r="J31" i="2" s="1"/>
  <c r="I39" i="3"/>
  <c r="H39" i="3" s="1"/>
  <c r="K39" i="3" s="1"/>
  <c r="N40" i="3"/>
  <c r="G41" i="3"/>
  <c r="C41" i="1"/>
  <c r="I40" i="1"/>
  <c r="G40" i="2"/>
  <c r="M39" i="2"/>
  <c r="I40" i="3" l="1"/>
  <c r="H40" i="3" s="1"/>
  <c r="K40" i="3" s="1"/>
  <c r="I32" i="2"/>
  <c r="H32" i="2" s="1"/>
  <c r="J32" i="2" s="1"/>
  <c r="E41" i="1"/>
  <c r="D41" i="1" s="1"/>
  <c r="F41" i="1" s="1"/>
  <c r="M40" i="2"/>
  <c r="G41" i="2"/>
  <c r="C42" i="1"/>
  <c r="I41" i="1"/>
  <c r="G42" i="3"/>
  <c r="N41" i="3"/>
  <c r="E42" i="1" l="1"/>
  <c r="I33" i="2"/>
  <c r="H33" i="2" s="1"/>
  <c r="J33" i="2"/>
  <c r="I41" i="3"/>
  <c r="H41" i="3" s="1"/>
  <c r="K41" i="3" s="1"/>
  <c r="N42" i="3"/>
  <c r="G43" i="3"/>
  <c r="D42" i="1"/>
  <c r="F42" i="1" s="1"/>
  <c r="I42" i="1"/>
  <c r="C43" i="1"/>
  <c r="M41" i="2"/>
  <c r="G42" i="2"/>
  <c r="E43" i="1" l="1"/>
  <c r="I42" i="3"/>
  <c r="H42" i="3" s="1"/>
  <c r="K42" i="3" s="1"/>
  <c r="G44" i="3"/>
  <c r="N43" i="3"/>
  <c r="G43" i="2"/>
  <c r="M42" i="2"/>
  <c r="I34" i="2"/>
  <c r="H34" i="2" s="1"/>
  <c r="J34" i="2" s="1"/>
  <c r="C44" i="1"/>
  <c r="D43" i="1"/>
  <c r="F43" i="1" s="1"/>
  <c r="I43" i="1"/>
  <c r="I43" i="3" l="1"/>
  <c r="H43" i="3" s="1"/>
  <c r="K43" i="3" s="1"/>
  <c r="I35" i="2"/>
  <c r="H35" i="2" s="1"/>
  <c r="J35" i="2" s="1"/>
  <c r="E44" i="1"/>
  <c r="D44" i="1" s="1"/>
  <c r="F44" i="1" s="1"/>
  <c r="C45" i="1"/>
  <c r="I44" i="1"/>
  <c r="M43" i="2"/>
  <c r="G44" i="2"/>
  <c r="G45" i="3"/>
  <c r="N44" i="3"/>
  <c r="I36" i="2" l="1"/>
  <c r="H36" i="2" s="1"/>
  <c r="J36" i="2" s="1"/>
  <c r="E45" i="1"/>
  <c r="I44" i="3"/>
  <c r="H44" i="3" s="1"/>
  <c r="K44" i="3" s="1"/>
  <c r="N45" i="3"/>
  <c r="G46" i="3"/>
  <c r="G45" i="2"/>
  <c r="M44" i="2"/>
  <c r="I45" i="1"/>
  <c r="D45" i="1"/>
  <c r="F45" i="1" s="1"/>
  <c r="C46" i="1"/>
  <c r="I45" i="3" l="1"/>
  <c r="H45" i="3" s="1"/>
  <c r="K45" i="3" s="1"/>
  <c r="E46" i="1"/>
  <c r="D46" i="1" s="1"/>
  <c r="F46" i="1" s="1"/>
  <c r="I37" i="2"/>
  <c r="H37" i="2" s="1"/>
  <c r="J37" i="2"/>
  <c r="C47" i="1"/>
  <c r="I46" i="1"/>
  <c r="M45" i="2"/>
  <c r="G46" i="2"/>
  <c r="N46" i="3"/>
  <c r="G47" i="3"/>
  <c r="E47" i="1" l="1"/>
  <c r="I46" i="3"/>
  <c r="H46" i="3" s="1"/>
  <c r="K46" i="3" s="1"/>
  <c r="G48" i="3"/>
  <c r="N47" i="3"/>
  <c r="G47" i="2"/>
  <c r="M46" i="2"/>
  <c r="I38" i="2"/>
  <c r="H38" i="2" s="1"/>
  <c r="J38" i="2" s="1"/>
  <c r="C48" i="1"/>
  <c r="I47" i="1"/>
  <c r="D47" i="1"/>
  <c r="F47" i="1" s="1"/>
  <c r="I39" i="2" l="1"/>
  <c r="H39" i="2" s="1"/>
  <c r="J39" i="2" s="1"/>
  <c r="E48" i="1"/>
  <c r="I47" i="3"/>
  <c r="H47" i="3" s="1"/>
  <c r="K47" i="3" s="1"/>
  <c r="N48" i="3"/>
  <c r="G49" i="3"/>
  <c r="G48" i="2"/>
  <c r="M47" i="2"/>
  <c r="D48" i="1"/>
  <c r="F48" i="1" s="1"/>
  <c r="C49" i="1"/>
  <c r="I48" i="1"/>
  <c r="E49" i="1" l="1"/>
  <c r="I48" i="3"/>
  <c r="H48" i="3" s="1"/>
  <c r="K48" i="3" s="1"/>
  <c r="I40" i="2"/>
  <c r="H40" i="2" s="1"/>
  <c r="J40" i="2" s="1"/>
  <c r="G50" i="3"/>
  <c r="N49" i="3"/>
  <c r="M48" i="2"/>
  <c r="G49" i="2"/>
  <c r="D49" i="1"/>
  <c r="F49" i="1" s="1"/>
  <c r="C50" i="1"/>
  <c r="I49" i="1"/>
  <c r="E50" i="1" l="1"/>
  <c r="I41" i="2"/>
  <c r="H41" i="2" s="1"/>
  <c r="J41" i="2" s="1"/>
  <c r="I49" i="3"/>
  <c r="H49" i="3" s="1"/>
  <c r="K49" i="3" s="1"/>
  <c r="N50" i="3"/>
  <c r="G51" i="3"/>
  <c r="M49" i="2"/>
  <c r="G50" i="2"/>
  <c r="D50" i="1"/>
  <c r="F50" i="1" s="1"/>
  <c r="I50" i="1"/>
  <c r="C51" i="1"/>
  <c r="E51" i="1" l="1"/>
  <c r="I50" i="3"/>
  <c r="H50" i="3" s="1"/>
  <c r="K50" i="3" s="1"/>
  <c r="I42" i="2"/>
  <c r="H42" i="2" s="1"/>
  <c r="J42" i="2" s="1"/>
  <c r="G52" i="3"/>
  <c r="N51" i="3"/>
  <c r="C52" i="1"/>
  <c r="I51" i="1"/>
  <c r="D51" i="1"/>
  <c r="F51" i="1" s="1"/>
  <c r="G51" i="2"/>
  <c r="M50" i="2"/>
  <c r="E52" i="1" l="1"/>
  <c r="I43" i="2"/>
  <c r="H43" i="2" s="1"/>
  <c r="J43" i="2" s="1"/>
  <c r="I51" i="3"/>
  <c r="H51" i="3" s="1"/>
  <c r="K51" i="3" s="1"/>
  <c r="M51" i="2"/>
  <c r="G52" i="2"/>
  <c r="G53" i="3"/>
  <c r="N52" i="3"/>
  <c r="C53" i="1"/>
  <c r="I52" i="1"/>
  <c r="D52" i="1"/>
  <c r="F52" i="1" s="1"/>
  <c r="I52" i="3" l="1"/>
  <c r="H52" i="3" s="1"/>
  <c r="K52" i="3" s="1"/>
  <c r="E53" i="1"/>
  <c r="I44" i="2"/>
  <c r="H44" i="2" s="1"/>
  <c r="J44" i="2" s="1"/>
  <c r="I53" i="1"/>
  <c r="D53" i="1"/>
  <c r="F53" i="1" s="1"/>
  <c r="C54" i="1"/>
  <c r="G53" i="2"/>
  <c r="M52" i="2"/>
  <c r="N53" i="3"/>
  <c r="G54" i="3"/>
  <c r="E54" i="1" l="1"/>
  <c r="I45" i="2"/>
  <c r="H45" i="2" s="1"/>
  <c r="J45" i="2"/>
  <c r="I53" i="3"/>
  <c r="H53" i="3" s="1"/>
  <c r="K53" i="3" s="1"/>
  <c r="N54" i="3"/>
  <c r="G55" i="3"/>
  <c r="M53" i="2"/>
  <c r="G54" i="2"/>
  <c r="C55" i="1"/>
  <c r="I54" i="1"/>
  <c r="D54" i="1"/>
  <c r="F54" i="1" s="1"/>
  <c r="I54" i="3" l="1"/>
  <c r="H54" i="3" s="1"/>
  <c r="K54" i="3" s="1"/>
  <c r="E55" i="1"/>
  <c r="G55" i="2"/>
  <c r="M54" i="2"/>
  <c r="G56" i="3"/>
  <c r="N55" i="3"/>
  <c r="C56" i="1"/>
  <c r="I55" i="1"/>
  <c r="D55" i="1"/>
  <c r="F55" i="1" s="1"/>
  <c r="I46" i="2"/>
  <c r="H46" i="2" s="1"/>
  <c r="J46" i="2" s="1"/>
  <c r="I47" i="2" l="1"/>
  <c r="H47" i="2" s="1"/>
  <c r="J47" i="2" s="1"/>
  <c r="E56" i="1"/>
  <c r="I55" i="3"/>
  <c r="H55" i="3" s="1"/>
  <c r="K55" i="3" s="1"/>
  <c r="D56" i="1"/>
  <c r="F56" i="1" s="1"/>
  <c r="C57" i="1"/>
  <c r="I56" i="1"/>
  <c r="N56" i="3"/>
  <c r="G57" i="3"/>
  <c r="G56" i="2"/>
  <c r="M55" i="2"/>
  <c r="E57" i="1" l="1"/>
  <c r="I56" i="3"/>
  <c r="H56" i="3" s="1"/>
  <c r="K56" i="3" s="1"/>
  <c r="I48" i="2"/>
  <c r="H48" i="2" s="1"/>
  <c r="J48" i="2" s="1"/>
  <c r="D57" i="1"/>
  <c r="F57" i="1" s="1"/>
  <c r="I57" i="1"/>
  <c r="C58" i="1"/>
  <c r="G58" i="3"/>
  <c r="N57" i="3"/>
  <c r="M56" i="2"/>
  <c r="G57" i="2"/>
  <c r="E58" i="1" l="1"/>
  <c r="I49" i="2"/>
  <c r="H49" i="2" s="1"/>
  <c r="J49" i="2" s="1"/>
  <c r="I57" i="3"/>
  <c r="H57" i="3" s="1"/>
  <c r="K57" i="3" s="1"/>
  <c r="M57" i="2"/>
  <c r="G58" i="2"/>
  <c r="N58" i="3"/>
  <c r="G59" i="3"/>
  <c r="D58" i="1"/>
  <c r="F58" i="1" s="1"/>
  <c r="I58" i="1"/>
  <c r="C59" i="1"/>
  <c r="E59" i="1" l="1"/>
  <c r="I58" i="3"/>
  <c r="H58" i="3" s="1"/>
  <c r="K58" i="3" s="1"/>
  <c r="I50" i="2"/>
  <c r="H50" i="2" s="1"/>
  <c r="J50" i="2" s="1"/>
  <c r="G60" i="3"/>
  <c r="N59" i="3"/>
  <c r="C60" i="1"/>
  <c r="I59" i="1"/>
  <c r="D59" i="1"/>
  <c r="F59" i="1" s="1"/>
  <c r="G59" i="2"/>
  <c r="M58" i="2"/>
  <c r="E60" i="1" l="1"/>
  <c r="I51" i="2"/>
  <c r="H51" i="2" s="1"/>
  <c r="J51" i="2" s="1"/>
  <c r="I59" i="3"/>
  <c r="H59" i="3" s="1"/>
  <c r="K59" i="3" s="1"/>
  <c r="N60" i="3"/>
  <c r="G61" i="3"/>
  <c r="M59" i="2"/>
  <c r="G60" i="2"/>
  <c r="C61" i="1"/>
  <c r="D60" i="1"/>
  <c r="F60" i="1" s="1"/>
  <c r="I60" i="1"/>
  <c r="I52" i="2" l="1"/>
  <c r="H52" i="2" s="1"/>
  <c r="J52" i="2" s="1"/>
  <c r="I60" i="3"/>
  <c r="H60" i="3" s="1"/>
  <c r="K60" i="3"/>
  <c r="E61" i="1"/>
  <c r="I61" i="1"/>
  <c r="D61" i="1"/>
  <c r="F61" i="1" s="1"/>
  <c r="C62" i="1"/>
  <c r="G61" i="2"/>
  <c r="M60" i="2"/>
  <c r="N61" i="3"/>
  <c r="G62" i="3"/>
  <c r="E62" i="1" l="1"/>
  <c r="I53" i="2"/>
  <c r="H53" i="2" s="1"/>
  <c r="J53" i="2" s="1"/>
  <c r="N62" i="3"/>
  <c r="G63" i="3"/>
  <c r="I61" i="3"/>
  <c r="H61" i="3" s="1"/>
  <c r="K61" i="3" s="1"/>
  <c r="M61" i="2"/>
  <c r="G62" i="2"/>
  <c r="C63" i="1"/>
  <c r="I62" i="1"/>
  <c r="D62" i="1"/>
  <c r="F62" i="1" s="1"/>
  <c r="I62" i="3" l="1"/>
  <c r="H62" i="3" s="1"/>
  <c r="K62" i="3" s="1"/>
  <c r="E63" i="1"/>
  <c r="I54" i="2"/>
  <c r="H54" i="2" s="1"/>
  <c r="J54" i="2" s="1"/>
  <c r="G64" i="3"/>
  <c r="N63" i="3"/>
  <c r="C64" i="1"/>
  <c r="I63" i="1"/>
  <c r="D63" i="1"/>
  <c r="F63" i="1" s="1"/>
  <c r="G63" i="2"/>
  <c r="M62" i="2"/>
  <c r="E64" i="1" l="1"/>
  <c r="I55" i="2"/>
  <c r="H55" i="2" s="1"/>
  <c r="J55" i="2"/>
  <c r="I63" i="3"/>
  <c r="H63" i="3" s="1"/>
  <c r="K63" i="3" s="1"/>
  <c r="N64" i="3"/>
  <c r="G65" i="3"/>
  <c r="G64" i="2"/>
  <c r="M63" i="2"/>
  <c r="D64" i="1"/>
  <c r="F64" i="1" s="1"/>
  <c r="C65" i="1"/>
  <c r="I64" i="1"/>
  <c r="I64" i="3" l="1"/>
  <c r="H64" i="3" s="1"/>
  <c r="K64" i="3" s="1"/>
  <c r="E65" i="1"/>
  <c r="G66" i="3"/>
  <c r="N65" i="3"/>
  <c r="D65" i="1"/>
  <c r="F65" i="1" s="1"/>
  <c r="C66" i="1"/>
  <c r="I65" i="1"/>
  <c r="I56" i="2"/>
  <c r="H56" i="2" s="1"/>
  <c r="J56" i="2" s="1"/>
  <c r="M64" i="2"/>
  <c r="G65" i="2"/>
  <c r="I57" i="2" l="1"/>
  <c r="H57" i="2" s="1"/>
  <c r="J57" i="2" s="1"/>
  <c r="E66" i="1"/>
  <c r="I65" i="3"/>
  <c r="H65" i="3" s="1"/>
  <c r="K65" i="3" s="1"/>
  <c r="M65" i="2"/>
  <c r="G66" i="2"/>
  <c r="N66" i="3"/>
  <c r="G67" i="3"/>
  <c r="C67" i="1"/>
  <c r="D66" i="1"/>
  <c r="F66" i="1" s="1"/>
  <c r="I66" i="1"/>
  <c r="I66" i="3" l="1"/>
  <c r="H66" i="3" s="1"/>
  <c r="K66" i="3"/>
  <c r="E67" i="1"/>
  <c r="I58" i="2"/>
  <c r="H58" i="2" s="1"/>
  <c r="J58" i="2" s="1"/>
  <c r="I67" i="1"/>
  <c r="D67" i="1"/>
  <c r="F67" i="1" s="1"/>
  <c r="C68" i="1"/>
  <c r="G68" i="3"/>
  <c r="N67" i="3"/>
  <c r="G67" i="2"/>
  <c r="M66" i="2"/>
  <c r="E68" i="1" l="1"/>
  <c r="I59" i="2"/>
  <c r="H59" i="2" s="1"/>
  <c r="J59" i="2" s="1"/>
  <c r="M67" i="2"/>
  <c r="G68" i="2"/>
  <c r="G69" i="3"/>
  <c r="N68" i="3"/>
  <c r="I67" i="3"/>
  <c r="H67" i="3" s="1"/>
  <c r="K67" i="3" s="1"/>
  <c r="I68" i="1"/>
  <c r="C69" i="1"/>
  <c r="D68" i="1"/>
  <c r="F68" i="1" s="1"/>
  <c r="E69" i="1" l="1"/>
  <c r="I68" i="3"/>
  <c r="H68" i="3" s="1"/>
  <c r="K68" i="3" s="1"/>
  <c r="I60" i="2"/>
  <c r="H60" i="2" s="1"/>
  <c r="J60" i="2" s="1"/>
  <c r="C70" i="1"/>
  <c r="D69" i="1"/>
  <c r="F69" i="1" s="1"/>
  <c r="I69" i="1"/>
  <c r="G69" i="2"/>
  <c r="M68" i="2"/>
  <c r="N69" i="3"/>
  <c r="G70" i="3"/>
  <c r="E70" i="1" l="1"/>
  <c r="I61" i="2"/>
  <c r="H61" i="2" s="1"/>
  <c r="J61" i="2" s="1"/>
  <c r="I69" i="3"/>
  <c r="H69" i="3" s="1"/>
  <c r="K69" i="3" s="1"/>
  <c r="N70" i="3"/>
  <c r="G71" i="3"/>
  <c r="M69" i="2"/>
  <c r="G70" i="2"/>
  <c r="C71" i="1"/>
  <c r="D70" i="1"/>
  <c r="F70" i="1" s="1"/>
  <c r="I70" i="1"/>
  <c r="I70" i="3" l="1"/>
  <c r="H70" i="3" s="1"/>
  <c r="K70" i="3" s="1"/>
  <c r="I62" i="2"/>
  <c r="H62" i="2" s="1"/>
  <c r="J62" i="2" s="1"/>
  <c r="E71" i="1"/>
  <c r="D71" i="1" s="1"/>
  <c r="F71" i="1" s="1"/>
  <c r="G72" i="3"/>
  <c r="N71" i="3"/>
  <c r="I71" i="1"/>
  <c r="C72" i="1"/>
  <c r="G71" i="2"/>
  <c r="M70" i="2"/>
  <c r="I63" i="2" l="1"/>
  <c r="H63" i="2" s="1"/>
  <c r="J63" i="2" s="1"/>
  <c r="E72" i="1"/>
  <c r="I71" i="3"/>
  <c r="H71" i="3" s="1"/>
  <c r="K71" i="3" s="1"/>
  <c r="N72" i="3"/>
  <c r="G73" i="3"/>
  <c r="G72" i="2"/>
  <c r="M71" i="2"/>
  <c r="D72" i="1"/>
  <c r="F72" i="1" s="1"/>
  <c r="C73" i="1"/>
  <c r="I72" i="1"/>
  <c r="E73" i="1" l="1"/>
  <c r="I72" i="3"/>
  <c r="H72" i="3" s="1"/>
  <c r="K72" i="3" s="1"/>
  <c r="I64" i="2"/>
  <c r="H64" i="2" s="1"/>
  <c r="J64" i="2" s="1"/>
  <c r="G74" i="3"/>
  <c r="N73" i="3"/>
  <c r="M72" i="2"/>
  <c r="G73" i="2"/>
  <c r="D73" i="1"/>
  <c r="F73" i="1" s="1"/>
  <c r="C74" i="1"/>
  <c r="I73" i="1"/>
  <c r="E74" i="1" l="1"/>
  <c r="I65" i="2"/>
  <c r="H65" i="2" s="1"/>
  <c r="J65" i="2" s="1"/>
  <c r="I73" i="3"/>
  <c r="H73" i="3" s="1"/>
  <c r="K73" i="3" s="1"/>
  <c r="N74" i="3"/>
  <c r="G75" i="3"/>
  <c r="M73" i="2"/>
  <c r="G74" i="2"/>
  <c r="I74" i="1"/>
  <c r="C75" i="1"/>
  <c r="D74" i="1"/>
  <c r="F74" i="1" s="1"/>
  <c r="I74" i="3" l="1"/>
  <c r="H74" i="3" s="1"/>
  <c r="K74" i="3"/>
  <c r="E75" i="1"/>
  <c r="I66" i="2"/>
  <c r="H66" i="2" s="1"/>
  <c r="J66" i="2" s="1"/>
  <c r="G76" i="3"/>
  <c r="N75" i="3"/>
  <c r="C76" i="1"/>
  <c r="I75" i="1"/>
  <c r="D75" i="1"/>
  <c r="F75" i="1" s="1"/>
  <c r="G75" i="2"/>
  <c r="M74" i="2"/>
  <c r="I67" i="2" l="1"/>
  <c r="H67" i="2" s="1"/>
  <c r="J67" i="2" s="1"/>
  <c r="E76" i="1"/>
  <c r="G77" i="3"/>
  <c r="N76" i="3"/>
  <c r="M75" i="2"/>
  <c r="G76" i="2"/>
  <c r="I76" i="1"/>
  <c r="C77" i="1"/>
  <c r="D76" i="1"/>
  <c r="F76" i="1" s="1"/>
  <c r="I75" i="3"/>
  <c r="H75" i="3" s="1"/>
  <c r="K75" i="3" s="1"/>
  <c r="I76" i="3" l="1"/>
  <c r="H76" i="3" s="1"/>
  <c r="K76" i="3"/>
  <c r="E77" i="1"/>
  <c r="D77" i="1" s="1"/>
  <c r="F77" i="1" s="1"/>
  <c r="I68" i="2"/>
  <c r="H68" i="2" s="1"/>
  <c r="J68" i="2" s="1"/>
  <c r="C78" i="1"/>
  <c r="I77" i="1"/>
  <c r="N77" i="3"/>
  <c r="G78" i="3"/>
  <c r="G77" i="2"/>
  <c r="M76" i="2"/>
  <c r="I69" i="2" l="1"/>
  <c r="H69" i="2" s="1"/>
  <c r="J69" i="2" s="1"/>
  <c r="E78" i="1"/>
  <c r="C79" i="1"/>
  <c r="I78" i="1"/>
  <c r="D78" i="1"/>
  <c r="F78" i="1" s="1"/>
  <c r="N78" i="3"/>
  <c r="G79" i="3"/>
  <c r="I77" i="3"/>
  <c r="H77" i="3" s="1"/>
  <c r="K77" i="3"/>
  <c r="M77" i="2"/>
  <c r="G78" i="2"/>
  <c r="E79" i="1" l="1"/>
  <c r="I70" i="2"/>
  <c r="H70" i="2" s="1"/>
  <c r="J70" i="2" s="1"/>
  <c r="G79" i="2"/>
  <c r="M78" i="2"/>
  <c r="K78" i="3"/>
  <c r="I78" i="3"/>
  <c r="H78" i="3" s="1"/>
  <c r="D79" i="1"/>
  <c r="F79" i="1" s="1"/>
  <c r="C80" i="1"/>
  <c r="I79" i="1"/>
  <c r="G80" i="3"/>
  <c r="N79" i="3"/>
  <c r="E80" i="1" l="1"/>
  <c r="I71" i="2"/>
  <c r="H71" i="2" s="1"/>
  <c r="J71" i="2"/>
  <c r="I79" i="3"/>
  <c r="H79" i="3" s="1"/>
  <c r="K79" i="3" s="1"/>
  <c r="N80" i="3"/>
  <c r="G81" i="3"/>
  <c r="G80" i="2"/>
  <c r="M79" i="2"/>
  <c r="D80" i="1"/>
  <c r="F80" i="1" s="1"/>
  <c r="I80" i="1"/>
  <c r="C81" i="1"/>
  <c r="I80" i="3" l="1"/>
  <c r="H80" i="3" s="1"/>
  <c r="K80" i="3" s="1"/>
  <c r="E81" i="1"/>
  <c r="G81" i="2"/>
  <c r="M80" i="2"/>
  <c r="G82" i="3"/>
  <c r="N81" i="3"/>
  <c r="I81" i="1"/>
  <c r="C82" i="1"/>
  <c r="D81" i="1"/>
  <c r="F81" i="1" s="1"/>
  <c r="I72" i="2"/>
  <c r="H72" i="2" s="1"/>
  <c r="J72" i="2" s="1"/>
  <c r="I73" i="2" l="1"/>
  <c r="H73" i="2" s="1"/>
  <c r="J73" i="2" s="1"/>
  <c r="E82" i="1"/>
  <c r="D82" i="1" s="1"/>
  <c r="F82" i="1" s="1"/>
  <c r="I81" i="3"/>
  <c r="H81" i="3" s="1"/>
  <c r="K81" i="3" s="1"/>
  <c r="N82" i="3"/>
  <c r="G83" i="3"/>
  <c r="C83" i="1"/>
  <c r="I82" i="1"/>
  <c r="M81" i="2"/>
  <c r="G82" i="2"/>
  <c r="E83" i="1" l="1"/>
  <c r="I82" i="3"/>
  <c r="H82" i="3" s="1"/>
  <c r="K82" i="3" s="1"/>
  <c r="I74" i="2"/>
  <c r="H74" i="2" s="1"/>
  <c r="J74" i="2" s="1"/>
  <c r="G83" i="2"/>
  <c r="M82" i="2"/>
  <c r="G84" i="3"/>
  <c r="N83" i="3"/>
  <c r="D83" i="1"/>
  <c r="F83" i="1" s="1"/>
  <c r="C84" i="1"/>
  <c r="I83" i="1"/>
  <c r="E84" i="1" l="1"/>
  <c r="I75" i="2"/>
  <c r="H75" i="2" s="1"/>
  <c r="J75" i="2" s="1"/>
  <c r="I83" i="3"/>
  <c r="H83" i="3" s="1"/>
  <c r="K83" i="3" s="1"/>
  <c r="M83" i="2"/>
  <c r="G84" i="2"/>
  <c r="I84" i="1"/>
  <c r="D84" i="1"/>
  <c r="F84" i="1" s="1"/>
  <c r="C85" i="1"/>
  <c r="G85" i="3"/>
  <c r="N84" i="3"/>
  <c r="E85" i="1" l="1"/>
  <c r="D85" i="1" s="1"/>
  <c r="F85" i="1" s="1"/>
  <c r="I84" i="3"/>
  <c r="H84" i="3" s="1"/>
  <c r="K84" i="3"/>
  <c r="I76" i="2"/>
  <c r="H76" i="2" s="1"/>
  <c r="J76" i="2" s="1"/>
  <c r="C86" i="1"/>
  <c r="I85" i="1"/>
  <c r="N85" i="3"/>
  <c r="G86" i="3"/>
  <c r="G85" i="2"/>
  <c r="M84" i="2"/>
  <c r="I77" i="2" l="1"/>
  <c r="H77" i="2" s="1"/>
  <c r="J77" i="2" s="1"/>
  <c r="E86" i="1"/>
  <c r="C87" i="1"/>
  <c r="I86" i="1"/>
  <c r="D86" i="1"/>
  <c r="F86" i="1" s="1"/>
  <c r="N86" i="3"/>
  <c r="G87" i="3"/>
  <c r="M85" i="2"/>
  <c r="G86" i="2"/>
  <c r="I85" i="3"/>
  <c r="H85" i="3" s="1"/>
  <c r="K85" i="3"/>
  <c r="E87" i="1" l="1"/>
  <c r="I78" i="2"/>
  <c r="H78" i="2" s="1"/>
  <c r="J78" i="2" s="1"/>
  <c r="I86" i="3"/>
  <c r="H86" i="3" s="1"/>
  <c r="K86" i="3" s="1"/>
  <c r="D87" i="1"/>
  <c r="F87" i="1" s="1"/>
  <c r="C88" i="1"/>
  <c r="I87" i="1"/>
  <c r="G87" i="2"/>
  <c r="M86" i="2"/>
  <c r="G88" i="3"/>
  <c r="N87" i="3"/>
  <c r="I87" i="3" l="1"/>
  <c r="H87" i="3" s="1"/>
  <c r="K87" i="3" s="1"/>
  <c r="E88" i="1"/>
  <c r="I79" i="2"/>
  <c r="H79" i="2" s="1"/>
  <c r="J79" i="2"/>
  <c r="D88" i="1"/>
  <c r="F88" i="1" s="1"/>
  <c r="C89" i="1"/>
  <c r="I88" i="1"/>
  <c r="M87" i="2"/>
  <c r="G88" i="2"/>
  <c r="N88" i="3"/>
  <c r="G89" i="3"/>
  <c r="E89" i="1" l="1"/>
  <c r="I88" i="3"/>
  <c r="H88" i="3" s="1"/>
  <c r="K88" i="3" s="1"/>
  <c r="C90" i="1"/>
  <c r="I89" i="1"/>
  <c r="D89" i="1"/>
  <c r="F89" i="1" s="1"/>
  <c r="G90" i="3"/>
  <c r="N89" i="3"/>
  <c r="G89" i="2"/>
  <c r="M88" i="2"/>
  <c r="I80" i="2"/>
  <c r="H80" i="2" s="1"/>
  <c r="J80" i="2" s="1"/>
  <c r="E90" i="1" l="1"/>
  <c r="I81" i="2"/>
  <c r="H81" i="2" s="1"/>
  <c r="J81" i="2" s="1"/>
  <c r="I89" i="3"/>
  <c r="H89" i="3" s="1"/>
  <c r="K89" i="3" s="1"/>
  <c r="N90" i="3"/>
  <c r="N2" i="3" s="1"/>
  <c r="G92" i="3"/>
  <c r="D90" i="1"/>
  <c r="F90" i="1" s="1"/>
  <c r="I90" i="1"/>
  <c r="M89" i="2"/>
  <c r="G90" i="2"/>
  <c r="E91" i="1" l="1"/>
  <c r="I92" i="1" s="1"/>
  <c r="D91" i="1"/>
  <c r="C91" i="1" s="1"/>
  <c r="I90" i="3"/>
  <c r="H90" i="3" s="1"/>
  <c r="K90" i="3" s="1"/>
  <c r="I82" i="2"/>
  <c r="H82" i="2" s="1"/>
  <c r="J82" i="2" s="1"/>
  <c r="M90" i="2"/>
  <c r="M2" i="2" s="1"/>
  <c r="G92" i="2"/>
  <c r="J98" i="2" s="1"/>
  <c r="I83" i="2" l="1"/>
  <c r="H83" i="2" s="1"/>
  <c r="J83" i="2" s="1"/>
  <c r="I91" i="3"/>
  <c r="I91" i="1"/>
  <c r="M2" i="1" s="1"/>
  <c r="G92" i="1"/>
  <c r="F91" i="1"/>
  <c r="I84" i="2" l="1"/>
  <c r="H84" i="2" s="1"/>
  <c r="J84" i="2" s="1"/>
  <c r="H91" i="3"/>
  <c r="K91" i="3" s="1"/>
  <c r="I92" i="3"/>
  <c r="I85" i="2" l="1"/>
  <c r="H85" i="2" s="1"/>
  <c r="J85" i="2"/>
  <c r="I86" i="2" l="1"/>
  <c r="H86" i="2" s="1"/>
  <c r="J86" i="2" s="1"/>
  <c r="I87" i="2" l="1"/>
  <c r="H87" i="2" s="1"/>
  <c r="J87" i="2" s="1"/>
  <c r="I88" i="2" l="1"/>
  <c r="H88" i="2" s="1"/>
  <c r="J88" i="2" s="1"/>
  <c r="I89" i="2" l="1"/>
  <c r="H89" i="2" s="1"/>
  <c r="J89" i="2" s="1"/>
  <c r="I90" i="2" l="1"/>
  <c r="H90" i="2" s="1"/>
  <c r="J90" i="2" s="1"/>
  <c r="I91" i="2" l="1"/>
  <c r="H91" i="2" l="1"/>
  <c r="I92" i="2"/>
  <c r="H92" i="2" l="1"/>
  <c r="J91" i="2"/>
</calcChain>
</file>

<file path=xl/sharedStrings.xml><?xml version="1.0" encoding="utf-8"?>
<sst xmlns="http://schemas.openxmlformats.org/spreadsheetml/2006/main" count="161" uniqueCount="43">
  <si>
    <t>Кол-во месяцев</t>
  </si>
  <si>
    <t>n=</t>
  </si>
  <si>
    <t>Коэфф.аннуитета</t>
  </si>
  <si>
    <t>K=</t>
  </si>
  <si>
    <t>ПСК</t>
  </si>
  <si>
    <t>Годовая.проц.ставка</t>
  </si>
  <si>
    <t>I=</t>
  </si>
  <si>
    <t>Месячн.проц.ставка</t>
  </si>
  <si>
    <t>i=I/12=</t>
  </si>
  <si>
    <t>ЧБП</t>
  </si>
  <si>
    <t>Сумма кредита</t>
  </si>
  <si>
    <t>S=</t>
  </si>
  <si>
    <t>Ежем.аннуитет.платеж</t>
  </si>
  <si>
    <t>А=</t>
  </si>
  <si>
    <t>i=ПСК/ЧБП=</t>
  </si>
  <si>
    <t xml:space="preserve"> это  i из 6й статьи 353 ФЗ</t>
  </si>
  <si>
    <t>k</t>
  </si>
  <si>
    <t>Месяц</t>
  </si>
  <si>
    <t>Ден.поток</t>
  </si>
  <si>
    <t>Осн.долг</t>
  </si>
  <si>
    <t>Проценты</t>
  </si>
  <si>
    <t>ek</t>
  </si>
  <si>
    <t>qk</t>
  </si>
  <si>
    <t>ВСД=</t>
  </si>
  <si>
    <t>Рассчитано примерно по разложению в ряд Тейлора</t>
  </si>
  <si>
    <t>(1+ek*i) =</t>
  </si>
  <si>
    <t>поэтому</t>
  </si>
  <si>
    <t>ПСК =</t>
  </si>
  <si>
    <t>&lt;-Полная Стоимость Кредита по статье 6 353-ФЗ</t>
  </si>
  <si>
    <t>Рассчитано точно по математическим законам</t>
  </si>
  <si>
    <t>(1+i)^ek =</t>
  </si>
  <si>
    <t>ВСД =</t>
  </si>
  <si>
    <t>&lt;-Внутренняя Ставка Доходности</t>
  </si>
  <si>
    <t>разница дней</t>
  </si>
  <si>
    <t>Дата</t>
  </si>
  <si>
    <t>Дата в годах</t>
  </si>
  <si>
    <t>Остаток задолженности</t>
  </si>
  <si>
    <t>слагаемые из формулы ст.6 353-ФЗ</t>
  </si>
  <si>
    <t>&lt;-Полная Стоимость Кредита по статье 6 - 353 ФЗ</t>
  </si>
  <si>
    <t>СТРАХОВКА</t>
  </si>
  <si>
    <t>Процент</t>
  </si>
  <si>
    <t>Ост.</t>
  </si>
  <si>
    <t>ВСД*ЧБП=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</si>
</sst>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ddd\ dd/mm/yyyy"/>
    <numFmt numFmtId="166" formatCode="#&quot; &quot;???/???"/>
    <numFmt numFmtId="167" formatCode="0.000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4" fillId="0" borderId="2" xfId="0" applyNumberFormat="1" applyFont="1" applyBorder="1"/>
    <xf numFmtId="0" fontId="3" fillId="0" borderId="2" xfId="0" applyFont="1" applyBorder="1"/>
    <xf numFmtId="2" fontId="3" fillId="0" borderId="3" xfId="0" applyNumberFormat="1" applyFont="1" applyBorder="1"/>
    <xf numFmtId="0" fontId="5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10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5" xfId="1" applyNumberFormat="1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7" xfId="0" applyFont="1" applyBorder="1"/>
    <xf numFmtId="0" fontId="6" fillId="0" borderId="8" xfId="0" applyFont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0" xfId="0" applyFont="1" applyFill="1" applyBorder="1" applyAlignment="1">
      <alignment horizontal="right"/>
    </xf>
    <xf numFmtId="0" fontId="2" fillId="0" borderId="0" xfId="0" applyFont="1"/>
    <xf numFmtId="13" fontId="0" fillId="0" borderId="0" xfId="0" applyNumberFormat="1" applyAlignment="1">
      <alignment horizontal="right"/>
    </xf>
    <xf numFmtId="2" fontId="0" fillId="0" borderId="0" xfId="0" applyNumberFormat="1"/>
    <xf numFmtId="13" fontId="0" fillId="0" borderId="0" xfId="0" applyNumberForma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1" applyNumberFormat="1" applyFont="1"/>
    <xf numFmtId="2" fontId="3" fillId="0" borderId="2" xfId="0" applyNumberFormat="1" applyFont="1" applyBorder="1"/>
    <xf numFmtId="0" fontId="3" fillId="0" borderId="3" xfId="0" applyFont="1" applyBorder="1"/>
    <xf numFmtId="0" fontId="7" fillId="3" borderId="10" xfId="0" applyFont="1" applyFill="1" applyBorder="1" applyAlignment="1">
      <alignment horizontal="right"/>
    </xf>
    <xf numFmtId="0" fontId="7" fillId="3" borderId="10" xfId="0" applyFont="1" applyFill="1" applyBorder="1"/>
    <xf numFmtId="165" fontId="0" fillId="0" borderId="0" xfId="0" applyNumberFormat="1"/>
    <xf numFmtId="166" fontId="0" fillId="0" borderId="0" xfId="0" applyNumberFormat="1"/>
    <xf numFmtId="2" fontId="2" fillId="0" borderId="0" xfId="0" applyNumberFormat="1" applyFont="1"/>
    <xf numFmtId="0" fontId="8" fillId="2" borderId="10" xfId="0" applyFont="1" applyFill="1" applyBorder="1" applyAlignment="1">
      <alignment horizontal="right"/>
    </xf>
    <xf numFmtId="164" fontId="0" fillId="0" borderId="0" xfId="0" applyNumberFormat="1"/>
    <xf numFmtId="2" fontId="9" fillId="0" borderId="0" xfId="0" applyNumberFormat="1" applyFont="1"/>
    <xf numFmtId="10" fontId="3" fillId="0" borderId="5" xfId="0" applyNumberFormat="1" applyFont="1" applyBorder="1" applyAlignment="1">
      <alignment horizontal="left"/>
    </xf>
    <xf numFmtId="167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30110</xdr:colOff>
      <xdr:row>4</xdr:row>
      <xdr:rowOff>160020</xdr:rowOff>
    </xdr:from>
    <xdr:to>
      <xdr:col>26</xdr:col>
      <xdr:colOff>246161</xdr:colOff>
      <xdr:row>39</xdr:row>
      <xdr:rowOff>151219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C1DC0DD-1B61-4B85-9628-34175019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430" y="1120140"/>
          <a:ext cx="8140851" cy="6460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14870</xdr:colOff>
      <xdr:row>6</xdr:row>
      <xdr:rowOff>0</xdr:rowOff>
    </xdr:from>
    <xdr:to>
      <xdr:col>26</xdr:col>
      <xdr:colOff>230921</xdr:colOff>
      <xdr:row>41</xdr:row>
      <xdr:rowOff>59779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A628F1D-917D-4693-8DAF-F219EB4D3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6670" y="1394460"/>
          <a:ext cx="8140851" cy="6460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30110</xdr:colOff>
      <xdr:row>4</xdr:row>
      <xdr:rowOff>160020</xdr:rowOff>
    </xdr:from>
    <xdr:to>
      <xdr:col>27</xdr:col>
      <xdr:colOff>246161</xdr:colOff>
      <xdr:row>40</xdr:row>
      <xdr:rowOff>36919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0B12FB7-0E14-4632-A370-1B93F5536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1730" y="1120140"/>
          <a:ext cx="8140851" cy="6529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ED8E3-B83B-464F-A151-23E3A874E0D8}">
  <dimension ref="A1:M98"/>
  <sheetViews>
    <sheetView workbookViewId="0">
      <selection activeCell="K2" sqref="K2"/>
    </sheetView>
  </sheetViews>
  <sheetFormatPr defaultRowHeight="14.4" x14ac:dyDescent="0.3"/>
  <cols>
    <col min="1" max="1" width="3" customWidth="1"/>
    <col min="2" max="2" width="23.6640625" customWidth="1"/>
    <col min="3" max="3" width="15.21875" style="1" customWidth="1"/>
    <col min="4" max="4" width="12.21875" customWidth="1"/>
    <col min="5" max="5" width="15.33203125" customWidth="1"/>
    <col min="6" max="6" width="26.33203125" customWidth="1"/>
    <col min="7" max="7" width="15.21875" customWidth="1"/>
    <col min="8" max="8" width="12.77734375" customWidth="1"/>
    <col min="9" max="9" width="16.77734375" customWidth="1"/>
    <col min="10" max="10" width="14.5546875" customWidth="1"/>
    <col min="11" max="11" width="16.88671875" customWidth="1"/>
    <col min="13" max="13" width="12" customWidth="1"/>
  </cols>
  <sheetData>
    <row r="1" spans="1:13" ht="15" thickBot="1" x14ac:dyDescent="0.35">
      <c r="J1" s="1"/>
    </row>
    <row r="2" spans="1:13" s="2" customFormat="1" ht="21" x14ac:dyDescent="0.4">
      <c r="B2" s="3" t="s">
        <v>0</v>
      </c>
      <c r="C2" s="4" t="s">
        <v>1</v>
      </c>
      <c r="D2" s="5">
        <v>84</v>
      </c>
      <c r="F2" s="3" t="s">
        <v>2</v>
      </c>
      <c r="G2" s="4" t="s">
        <v>3</v>
      </c>
      <c r="H2" s="5">
        <f>H3*(1+H3)^D2/((1+H3)^D2-1)</f>
        <v>1.8137641523888946E-2</v>
      </c>
      <c r="J2" s="6" t="s">
        <v>4</v>
      </c>
      <c r="K2" s="7">
        <f>G92</f>
        <v>0.12900000000000045</v>
      </c>
      <c r="L2" s="8"/>
      <c r="M2" s="9">
        <f>SUM(I7:I91)</f>
        <v>-1.394255377817899E-9</v>
      </c>
    </row>
    <row r="3" spans="1:13" s="2" customFormat="1" ht="21" x14ac:dyDescent="0.4">
      <c r="B3" s="10" t="s">
        <v>5</v>
      </c>
      <c r="C3" s="11" t="s">
        <v>6</v>
      </c>
      <c r="D3" s="12">
        <v>0.129</v>
      </c>
      <c r="F3" s="13" t="s">
        <v>7</v>
      </c>
      <c r="G3" s="14" t="s">
        <v>8</v>
      </c>
      <c r="H3" s="15">
        <f>D3/12</f>
        <v>1.0750000000000001E-2</v>
      </c>
      <c r="J3" s="13" t="s">
        <v>9</v>
      </c>
      <c r="K3" s="2">
        <v>12</v>
      </c>
      <c r="M3" s="16"/>
    </row>
    <row r="4" spans="1:13" s="2" customFormat="1" ht="18.600000000000001" thickBot="1" x14ac:dyDescent="0.4">
      <c r="B4" s="17" t="s">
        <v>10</v>
      </c>
      <c r="C4" s="18" t="s">
        <v>11</v>
      </c>
      <c r="D4" s="19">
        <v>803000</v>
      </c>
      <c r="F4" s="17" t="s">
        <v>12</v>
      </c>
      <c r="G4" s="18" t="s">
        <v>13</v>
      </c>
      <c r="H4" s="19">
        <f>D4*H2</f>
        <v>14564.526143682824</v>
      </c>
      <c r="J4" s="17" t="s">
        <v>14</v>
      </c>
      <c r="K4" s="20">
        <f>K2/12</f>
        <v>1.0750000000000037E-2</v>
      </c>
      <c r="L4" s="20" t="s">
        <v>15</v>
      </c>
      <c r="M4" s="21"/>
    </row>
    <row r="5" spans="1:13" x14ac:dyDescent="0.3">
      <c r="B5" s="1"/>
    </row>
    <row r="6" spans="1:13" s="23" customFormat="1" ht="19.8" x14ac:dyDescent="0.4">
      <c r="A6" s="22" t="s">
        <v>16</v>
      </c>
      <c r="B6" s="23" t="s">
        <v>17</v>
      </c>
      <c r="C6" s="24" t="s">
        <v>18</v>
      </c>
      <c r="D6" s="24" t="s">
        <v>19</v>
      </c>
      <c r="E6" s="24" t="s">
        <v>20</v>
      </c>
      <c r="G6" s="24" t="s">
        <v>21</v>
      </c>
      <c r="H6" s="24" t="s">
        <v>22</v>
      </c>
    </row>
    <row r="7" spans="1:13" x14ac:dyDescent="0.3">
      <c r="A7">
        <v>1</v>
      </c>
      <c r="B7">
        <v>0</v>
      </c>
      <c r="C7" s="25">
        <v>-803000</v>
      </c>
      <c r="D7">
        <v>0</v>
      </c>
      <c r="E7">
        <v>0</v>
      </c>
      <c r="F7">
        <v>803000</v>
      </c>
      <c r="G7" s="26">
        <f>0</f>
        <v>0</v>
      </c>
      <c r="H7">
        <f t="shared" ref="H7:H70" si="0">B7</f>
        <v>0</v>
      </c>
      <c r="I7" s="27">
        <f t="shared" ref="I7:I70" si="1">C7/(1+G7*$K$4)/(1+$K$4)^H7</f>
        <v>-803000</v>
      </c>
    </row>
    <row r="8" spans="1:13" x14ac:dyDescent="0.3">
      <c r="A8">
        <v>2</v>
      </c>
      <c r="B8">
        <v>1</v>
      </c>
      <c r="C8">
        <f>$H$4</f>
        <v>14564.526143682824</v>
      </c>
      <c r="D8">
        <f t="shared" ref="D8:D71" si="2">C8-E8</f>
        <v>5932.2761436828241</v>
      </c>
      <c r="E8">
        <f>F7*$D$3/12</f>
        <v>8632.25</v>
      </c>
      <c r="F8">
        <f t="shared" ref="F8:F71" si="3">F7-D8</f>
        <v>797067.72385631723</v>
      </c>
      <c r="G8" s="28">
        <f>0</f>
        <v>0</v>
      </c>
      <c r="H8">
        <f t="shared" si="0"/>
        <v>1</v>
      </c>
      <c r="I8" s="27">
        <f t="shared" si="1"/>
        <v>14409.622699661462</v>
      </c>
    </row>
    <row r="9" spans="1:13" x14ac:dyDescent="0.3">
      <c r="A9">
        <v>3</v>
      </c>
      <c r="B9">
        <v>2</v>
      </c>
      <c r="C9">
        <f>C8</f>
        <v>14564.526143682824</v>
      </c>
      <c r="D9">
        <f t="shared" si="2"/>
        <v>5996.0481122274141</v>
      </c>
      <c r="E9">
        <f t="shared" ref="E9:E72" si="4">F8*$D$3/12</f>
        <v>8568.47803145541</v>
      </c>
      <c r="F9">
        <f t="shared" si="3"/>
        <v>791071.67574408976</v>
      </c>
      <c r="G9" s="28">
        <f>0</f>
        <v>0</v>
      </c>
      <c r="H9">
        <f t="shared" si="0"/>
        <v>2</v>
      </c>
      <c r="I9" s="27">
        <f t="shared" si="1"/>
        <v>14256.366757023459</v>
      </c>
    </row>
    <row r="10" spans="1:13" x14ac:dyDescent="0.3">
      <c r="A10">
        <v>4</v>
      </c>
      <c r="B10">
        <v>3</v>
      </c>
      <c r="C10">
        <f t="shared" ref="C10:C73" si="5">C9</f>
        <v>14564.526143682824</v>
      </c>
      <c r="D10">
        <f t="shared" si="2"/>
        <v>6060.5056294338592</v>
      </c>
      <c r="E10">
        <f t="shared" si="4"/>
        <v>8504.0205142489649</v>
      </c>
      <c r="F10">
        <f t="shared" si="3"/>
        <v>785011.17011465586</v>
      </c>
      <c r="G10" s="28">
        <f>0</f>
        <v>0</v>
      </c>
      <c r="H10">
        <f t="shared" si="0"/>
        <v>3</v>
      </c>
      <c r="I10" s="27">
        <f t="shared" si="1"/>
        <v>14104.740793493407</v>
      </c>
    </row>
    <row r="11" spans="1:13" x14ac:dyDescent="0.3">
      <c r="A11">
        <v>5</v>
      </c>
      <c r="B11">
        <v>4</v>
      </c>
      <c r="C11">
        <f t="shared" si="5"/>
        <v>14564.526143682824</v>
      </c>
      <c r="D11">
        <f t="shared" si="2"/>
        <v>6125.6560649502735</v>
      </c>
      <c r="E11">
        <f t="shared" si="4"/>
        <v>8438.8700787325506</v>
      </c>
      <c r="F11">
        <f t="shared" si="3"/>
        <v>778885.51404970558</v>
      </c>
      <c r="G11" s="28">
        <f>0</f>
        <v>0</v>
      </c>
      <c r="H11">
        <f t="shared" si="0"/>
        <v>4</v>
      </c>
      <c r="I11" s="27">
        <f t="shared" si="1"/>
        <v>13954.727473156967</v>
      </c>
    </row>
    <row r="12" spans="1:13" x14ac:dyDescent="0.3">
      <c r="A12">
        <v>6</v>
      </c>
      <c r="B12">
        <v>5</v>
      </c>
      <c r="C12">
        <f t="shared" si="5"/>
        <v>14564.526143682824</v>
      </c>
      <c r="D12">
        <f t="shared" si="2"/>
        <v>6191.506867648488</v>
      </c>
      <c r="E12">
        <f t="shared" si="4"/>
        <v>8373.0192760343361</v>
      </c>
      <c r="F12">
        <f t="shared" si="3"/>
        <v>772694.00718205713</v>
      </c>
      <c r="G12" s="28">
        <f>0</f>
        <v>0</v>
      </c>
      <c r="H12">
        <f t="shared" si="0"/>
        <v>5</v>
      </c>
      <c r="I12" s="27">
        <f t="shared" si="1"/>
        <v>13806.309644478819</v>
      </c>
    </row>
    <row r="13" spans="1:13" x14ac:dyDescent="0.3">
      <c r="A13">
        <v>7</v>
      </c>
      <c r="B13">
        <v>6</v>
      </c>
      <c r="C13">
        <f t="shared" si="5"/>
        <v>14564.526143682824</v>
      </c>
      <c r="D13">
        <f t="shared" si="2"/>
        <v>6258.0655664757105</v>
      </c>
      <c r="E13">
        <f t="shared" si="4"/>
        <v>8306.4605772071136</v>
      </c>
      <c r="F13">
        <f t="shared" si="3"/>
        <v>766435.9416155814</v>
      </c>
      <c r="G13" s="28">
        <f>0</f>
        <v>0</v>
      </c>
      <c r="H13">
        <f t="shared" si="0"/>
        <v>6</v>
      </c>
      <c r="I13" s="27">
        <f t="shared" si="1"/>
        <v>13659.470338341645</v>
      </c>
    </row>
    <row r="14" spans="1:13" x14ac:dyDescent="0.3">
      <c r="A14">
        <v>8</v>
      </c>
      <c r="B14">
        <v>7</v>
      </c>
      <c r="C14">
        <f t="shared" si="5"/>
        <v>14564.526143682824</v>
      </c>
      <c r="D14">
        <f t="shared" si="2"/>
        <v>6325.3397713153245</v>
      </c>
      <c r="E14">
        <f t="shared" si="4"/>
        <v>8239.1863723674996</v>
      </c>
      <c r="F14">
        <f t="shared" si="3"/>
        <v>760110.60184426606</v>
      </c>
      <c r="G14" s="28">
        <f>0</f>
        <v>0</v>
      </c>
      <c r="H14">
        <f t="shared" si="0"/>
        <v>7</v>
      </c>
      <c r="I14" s="27">
        <f t="shared" si="1"/>
        <v>13514.192766106007</v>
      </c>
    </row>
    <row r="15" spans="1:13" x14ac:dyDescent="0.3">
      <c r="A15">
        <v>9</v>
      </c>
      <c r="B15">
        <v>8</v>
      </c>
      <c r="C15">
        <f t="shared" si="5"/>
        <v>14564.526143682824</v>
      </c>
      <c r="D15">
        <f t="shared" si="2"/>
        <v>6393.337173856964</v>
      </c>
      <c r="E15">
        <f t="shared" si="4"/>
        <v>8171.1889698258601</v>
      </c>
      <c r="F15">
        <f t="shared" si="3"/>
        <v>753717.26467040915</v>
      </c>
      <c r="G15" s="28">
        <f>0</f>
        <v>0</v>
      </c>
      <c r="H15">
        <f t="shared" si="0"/>
        <v>8</v>
      </c>
      <c r="I15" s="27">
        <f t="shared" si="1"/>
        <v>13370.460317690828</v>
      </c>
    </row>
    <row r="16" spans="1:13" x14ac:dyDescent="0.3">
      <c r="A16">
        <v>10</v>
      </c>
      <c r="B16">
        <v>9</v>
      </c>
      <c r="C16">
        <f t="shared" si="5"/>
        <v>14564.526143682824</v>
      </c>
      <c r="D16">
        <f t="shared" si="2"/>
        <v>6462.0655484759254</v>
      </c>
      <c r="E16">
        <f t="shared" si="4"/>
        <v>8102.4605952068987</v>
      </c>
      <c r="F16">
        <f t="shared" si="3"/>
        <v>747255.1991219332</v>
      </c>
      <c r="G16" s="28">
        <f>0</f>
        <v>0</v>
      </c>
      <c r="H16">
        <f t="shared" si="0"/>
        <v>9</v>
      </c>
      <c r="I16" s="27">
        <f t="shared" si="1"/>
        <v>13228.256559674328</v>
      </c>
    </row>
    <row r="17" spans="1:9" x14ac:dyDescent="0.3">
      <c r="A17">
        <v>11</v>
      </c>
      <c r="B17">
        <v>10</v>
      </c>
      <c r="C17">
        <f t="shared" si="5"/>
        <v>14564.526143682824</v>
      </c>
      <c r="D17">
        <f t="shared" si="2"/>
        <v>6531.5327531220419</v>
      </c>
      <c r="E17">
        <f t="shared" si="4"/>
        <v>8032.9933905607822</v>
      </c>
      <c r="F17">
        <f t="shared" si="3"/>
        <v>740723.66636881116</v>
      </c>
      <c r="G17" s="28">
        <f>0</f>
        <v>0</v>
      </c>
      <c r="H17">
        <f t="shared" si="0"/>
        <v>10</v>
      </c>
      <c r="I17" s="27">
        <f t="shared" si="1"/>
        <v>13087.565233415115</v>
      </c>
    </row>
    <row r="18" spans="1:9" x14ac:dyDescent="0.3">
      <c r="A18">
        <v>12</v>
      </c>
      <c r="B18">
        <v>11</v>
      </c>
      <c r="C18">
        <f t="shared" si="5"/>
        <v>14564.526143682824</v>
      </c>
      <c r="D18">
        <f t="shared" si="2"/>
        <v>6601.7467302181039</v>
      </c>
      <c r="E18">
        <f t="shared" si="4"/>
        <v>7962.7794134647202</v>
      </c>
      <c r="F18">
        <f t="shared" si="3"/>
        <v>734121.9196385931</v>
      </c>
      <c r="G18" s="28">
        <f>0</f>
        <v>0</v>
      </c>
      <c r="H18">
        <f t="shared" si="0"/>
        <v>11</v>
      </c>
      <c r="I18" s="27">
        <f t="shared" si="1"/>
        <v>12948.370253193289</v>
      </c>
    </row>
    <row r="19" spans="1:9" x14ac:dyDescent="0.3">
      <c r="A19">
        <v>13</v>
      </c>
      <c r="B19">
        <v>12</v>
      </c>
      <c r="C19">
        <f t="shared" si="5"/>
        <v>14564.526143682824</v>
      </c>
      <c r="D19">
        <f t="shared" si="2"/>
        <v>6672.7155075679484</v>
      </c>
      <c r="E19">
        <f t="shared" si="4"/>
        <v>7891.8106361148757</v>
      </c>
      <c r="F19">
        <f t="shared" si="3"/>
        <v>727449.20413102512</v>
      </c>
      <c r="G19" s="28">
        <f>0</f>
        <v>0</v>
      </c>
      <c r="H19">
        <f t="shared" si="0"/>
        <v>12</v>
      </c>
      <c r="I19" s="27">
        <f t="shared" si="1"/>
        <v>12810.655704371293</v>
      </c>
    </row>
    <row r="20" spans="1:9" x14ac:dyDescent="0.3">
      <c r="A20">
        <v>14</v>
      </c>
      <c r="B20">
        <v>13</v>
      </c>
      <c r="C20">
        <f t="shared" si="5"/>
        <v>14564.526143682824</v>
      </c>
      <c r="D20">
        <f t="shared" si="2"/>
        <v>6744.4471992743038</v>
      </c>
      <c r="E20">
        <f t="shared" si="4"/>
        <v>7820.0789444085203</v>
      </c>
      <c r="F20">
        <f t="shared" si="3"/>
        <v>720704.7569317508</v>
      </c>
      <c r="G20" s="28">
        <f>0</f>
        <v>0</v>
      </c>
      <c r="H20">
        <f t="shared" si="0"/>
        <v>13</v>
      </c>
      <c r="I20" s="27">
        <f t="shared" si="1"/>
        <v>12674.405841574369</v>
      </c>
    </row>
    <row r="21" spans="1:9" x14ac:dyDescent="0.3">
      <c r="A21">
        <v>15</v>
      </c>
      <c r="B21">
        <v>14</v>
      </c>
      <c r="C21">
        <f t="shared" si="5"/>
        <v>14564.526143682824</v>
      </c>
      <c r="D21">
        <f t="shared" si="2"/>
        <v>6816.9500066665032</v>
      </c>
      <c r="E21">
        <f t="shared" si="4"/>
        <v>7747.5761370163209</v>
      </c>
      <c r="F21">
        <f t="shared" si="3"/>
        <v>713887.80692508433</v>
      </c>
      <c r="G21" s="28">
        <f>0</f>
        <v>0</v>
      </c>
      <c r="H21">
        <f t="shared" si="0"/>
        <v>14</v>
      </c>
      <c r="I21" s="27">
        <f t="shared" si="1"/>
        <v>12539.605086890297</v>
      </c>
    </row>
    <row r="22" spans="1:9" x14ac:dyDescent="0.3">
      <c r="A22">
        <v>16</v>
      </c>
      <c r="B22">
        <v>15</v>
      </c>
      <c r="C22">
        <f t="shared" si="5"/>
        <v>14564.526143682824</v>
      </c>
      <c r="D22">
        <f t="shared" si="2"/>
        <v>6890.2322192381671</v>
      </c>
      <c r="E22">
        <f t="shared" si="4"/>
        <v>7674.293924444657</v>
      </c>
      <c r="F22">
        <f t="shared" si="3"/>
        <v>706997.57470584614</v>
      </c>
      <c r="G22" s="28">
        <f>0</f>
        <v>0</v>
      </c>
      <c r="H22">
        <f t="shared" si="0"/>
        <v>15</v>
      </c>
      <c r="I22" s="27">
        <f t="shared" si="1"/>
        <v>12406.238028088348</v>
      </c>
    </row>
    <row r="23" spans="1:9" x14ac:dyDescent="0.3">
      <c r="A23">
        <v>17</v>
      </c>
      <c r="B23">
        <v>16</v>
      </c>
      <c r="C23">
        <f t="shared" si="5"/>
        <v>14564.526143682824</v>
      </c>
      <c r="D23">
        <f t="shared" si="2"/>
        <v>6964.3022155949784</v>
      </c>
      <c r="E23">
        <f t="shared" si="4"/>
        <v>7600.2239280878457</v>
      </c>
      <c r="F23">
        <f t="shared" si="3"/>
        <v>700033.27249025111</v>
      </c>
      <c r="G23" s="28">
        <f>0</f>
        <v>0</v>
      </c>
      <c r="H23">
        <f t="shared" si="0"/>
        <v>16</v>
      </c>
      <c r="I23" s="27">
        <f t="shared" si="1"/>
        <v>12274.289416857131</v>
      </c>
    </row>
    <row r="24" spans="1:9" x14ac:dyDescent="0.3">
      <c r="A24">
        <v>18</v>
      </c>
      <c r="B24">
        <v>17</v>
      </c>
      <c r="C24">
        <f t="shared" si="5"/>
        <v>14564.526143682824</v>
      </c>
      <c r="D24">
        <f t="shared" si="2"/>
        <v>7039.1684644126244</v>
      </c>
      <c r="E24">
        <f t="shared" si="4"/>
        <v>7525.3576792701997</v>
      </c>
      <c r="F24">
        <f t="shared" si="3"/>
        <v>692994.10402583843</v>
      </c>
      <c r="G24" s="28">
        <f>0</f>
        <v>0</v>
      </c>
      <c r="H24">
        <f t="shared" si="0"/>
        <v>17</v>
      </c>
      <c r="I24" s="27">
        <f t="shared" si="1"/>
        <v>12143.744167061222</v>
      </c>
    </row>
    <row r="25" spans="1:9" x14ac:dyDescent="0.3">
      <c r="A25">
        <v>19</v>
      </c>
      <c r="B25">
        <v>18</v>
      </c>
      <c r="C25">
        <f t="shared" si="5"/>
        <v>14564.526143682824</v>
      </c>
      <c r="D25">
        <f t="shared" si="2"/>
        <v>7114.8395254050611</v>
      </c>
      <c r="E25">
        <f t="shared" si="4"/>
        <v>7449.686618277763</v>
      </c>
      <c r="F25">
        <f t="shared" si="3"/>
        <v>685879.26450043335</v>
      </c>
      <c r="G25" s="28">
        <f>0</f>
        <v>0</v>
      </c>
      <c r="H25">
        <f t="shared" si="0"/>
        <v>18</v>
      </c>
      <c r="I25" s="27">
        <f t="shared" si="1"/>
        <v>12014.587353016299</v>
      </c>
    </row>
    <row r="26" spans="1:9" x14ac:dyDescent="0.3">
      <c r="A26">
        <v>20</v>
      </c>
      <c r="B26">
        <v>19</v>
      </c>
      <c r="C26">
        <f t="shared" si="5"/>
        <v>14564.526143682824</v>
      </c>
      <c r="D26">
        <f t="shared" si="2"/>
        <v>7191.3240503031657</v>
      </c>
      <c r="E26">
        <f t="shared" si="4"/>
        <v>7373.2020933796584</v>
      </c>
      <c r="F26">
        <f t="shared" si="3"/>
        <v>678687.94045013015</v>
      </c>
      <c r="G26" s="28">
        <f>0</f>
        <v>0</v>
      </c>
      <c r="H26">
        <f t="shared" si="0"/>
        <v>19</v>
      </c>
      <c r="I26" s="27">
        <f t="shared" si="1"/>
        <v>11886.804207782634</v>
      </c>
    </row>
    <row r="27" spans="1:9" x14ac:dyDescent="0.3">
      <c r="A27">
        <v>21</v>
      </c>
      <c r="B27">
        <v>20</v>
      </c>
      <c r="C27">
        <f t="shared" si="5"/>
        <v>14564.526143682824</v>
      </c>
      <c r="D27">
        <f t="shared" si="2"/>
        <v>7268.6307838439252</v>
      </c>
      <c r="E27">
        <f t="shared" si="4"/>
        <v>7295.8953598388989</v>
      </c>
      <c r="F27">
        <f t="shared" si="3"/>
        <v>671419.30966628622</v>
      </c>
      <c r="G27" s="28">
        <f>0</f>
        <v>0</v>
      </c>
      <c r="H27">
        <f t="shared" si="0"/>
        <v>20</v>
      </c>
      <c r="I27" s="27">
        <f t="shared" si="1"/>
        <v>11760.380121476757</v>
      </c>
    </row>
    <row r="28" spans="1:9" x14ac:dyDescent="0.3">
      <c r="A28">
        <v>22</v>
      </c>
      <c r="B28">
        <v>21</v>
      </c>
      <c r="C28">
        <f t="shared" si="5"/>
        <v>14564.526143682824</v>
      </c>
      <c r="D28">
        <f t="shared" si="2"/>
        <v>7346.7685647702474</v>
      </c>
      <c r="E28">
        <f t="shared" si="4"/>
        <v>7217.7575789125767</v>
      </c>
      <c r="F28">
        <f t="shared" si="3"/>
        <v>664072.54110151599</v>
      </c>
      <c r="G28" s="28">
        <f>0</f>
        <v>0</v>
      </c>
      <c r="H28">
        <f t="shared" si="0"/>
        <v>21</v>
      </c>
      <c r="I28" s="27">
        <f t="shared" si="1"/>
        <v>11635.300639601044</v>
      </c>
    </row>
    <row r="29" spans="1:9" x14ac:dyDescent="0.3">
      <c r="A29">
        <v>23</v>
      </c>
      <c r="B29">
        <v>22</v>
      </c>
      <c r="C29">
        <f t="shared" si="5"/>
        <v>14564.526143682824</v>
      </c>
      <c r="D29">
        <f t="shared" si="2"/>
        <v>7425.7463268415277</v>
      </c>
      <c r="E29">
        <f t="shared" si="4"/>
        <v>7138.7798168412965</v>
      </c>
      <c r="F29">
        <f t="shared" si="3"/>
        <v>656646.79477467446</v>
      </c>
      <c r="G29" s="28">
        <f>0</f>
        <v>0</v>
      </c>
      <c r="H29">
        <f t="shared" si="0"/>
        <v>22</v>
      </c>
      <c r="I29" s="27">
        <f t="shared" si="1"/>
        <v>11511.551461391091</v>
      </c>
    </row>
    <row r="30" spans="1:9" x14ac:dyDescent="0.3">
      <c r="A30">
        <v>24</v>
      </c>
      <c r="B30">
        <v>23</v>
      </c>
      <c r="C30">
        <f t="shared" si="5"/>
        <v>14564.526143682824</v>
      </c>
      <c r="D30">
        <f t="shared" si="2"/>
        <v>7505.5730998550735</v>
      </c>
      <c r="E30">
        <f t="shared" si="4"/>
        <v>7058.9530438277507</v>
      </c>
      <c r="F30">
        <f t="shared" si="3"/>
        <v>649141.22167481936</v>
      </c>
      <c r="G30" s="28">
        <f>0</f>
        <v>0</v>
      </c>
      <c r="H30">
        <f t="shared" si="0"/>
        <v>23</v>
      </c>
      <c r="I30" s="27">
        <f t="shared" si="1"/>
        <v>11389.118438180651</v>
      </c>
    </row>
    <row r="31" spans="1:9" x14ac:dyDescent="0.3">
      <c r="A31">
        <v>25</v>
      </c>
      <c r="B31">
        <v>24</v>
      </c>
      <c r="C31">
        <f t="shared" si="5"/>
        <v>14564.526143682824</v>
      </c>
      <c r="D31">
        <f t="shared" si="2"/>
        <v>7586.2580106785153</v>
      </c>
      <c r="E31">
        <f t="shared" si="4"/>
        <v>6978.2681330043088</v>
      </c>
      <c r="F31">
        <f t="shared" si="3"/>
        <v>641554.9636641409</v>
      </c>
      <c r="G31" s="28">
        <f>0</f>
        <v>0</v>
      </c>
      <c r="H31">
        <f t="shared" si="0"/>
        <v>24</v>
      </c>
      <c r="I31" s="27">
        <f t="shared" si="1"/>
        <v>11267.98757178397</v>
      </c>
    </row>
    <row r="32" spans="1:9" x14ac:dyDescent="0.3">
      <c r="A32">
        <v>26</v>
      </c>
      <c r="B32">
        <v>25</v>
      </c>
      <c r="C32">
        <f t="shared" si="5"/>
        <v>14564.526143682824</v>
      </c>
      <c r="D32">
        <f t="shared" si="2"/>
        <v>7667.8102842933095</v>
      </c>
      <c r="E32">
        <f t="shared" si="4"/>
        <v>6896.7158593895147</v>
      </c>
      <c r="F32">
        <f t="shared" si="3"/>
        <v>633887.15337984764</v>
      </c>
      <c r="G32" s="28">
        <f>0</f>
        <v>0</v>
      </c>
      <c r="H32">
        <f t="shared" si="0"/>
        <v>25</v>
      </c>
      <c r="I32" s="27">
        <f t="shared" si="1"/>
        <v>11148.145012895346</v>
      </c>
    </row>
    <row r="33" spans="1:9" x14ac:dyDescent="0.3">
      <c r="A33">
        <v>27</v>
      </c>
      <c r="B33">
        <v>26</v>
      </c>
      <c r="C33">
        <f t="shared" si="5"/>
        <v>14564.526143682824</v>
      </c>
      <c r="D33">
        <f t="shared" si="2"/>
        <v>7750.239244849462</v>
      </c>
      <c r="E33">
        <f t="shared" si="4"/>
        <v>6814.2868988333621</v>
      </c>
      <c r="F33">
        <f t="shared" si="3"/>
        <v>626136.91413499822</v>
      </c>
      <c r="G33" s="28">
        <f>0</f>
        <v>0</v>
      </c>
      <c r="H33">
        <f t="shared" si="0"/>
        <v>26</v>
      </c>
      <c r="I33" s="27">
        <f t="shared" si="1"/>
        <v>11029.577059505658</v>
      </c>
    </row>
    <row r="34" spans="1:9" x14ac:dyDescent="0.3">
      <c r="A34">
        <v>28</v>
      </c>
      <c r="B34">
        <v>27</v>
      </c>
      <c r="C34">
        <f t="shared" si="5"/>
        <v>14564.526143682824</v>
      </c>
      <c r="D34">
        <f t="shared" si="2"/>
        <v>7833.5543167315927</v>
      </c>
      <c r="E34">
        <f t="shared" si="4"/>
        <v>6730.9718269512314</v>
      </c>
      <c r="F34">
        <f t="shared" si="3"/>
        <v>618303.35981826659</v>
      </c>
      <c r="G34" s="28">
        <f>0</f>
        <v>0</v>
      </c>
      <c r="H34">
        <f t="shared" si="0"/>
        <v>27</v>
      </c>
      <c r="I34" s="27">
        <f t="shared" si="1"/>
        <v>10912.2701553358</v>
      </c>
    </row>
    <row r="35" spans="1:9" x14ac:dyDescent="0.3">
      <c r="A35">
        <v>29</v>
      </c>
      <c r="B35">
        <v>28</v>
      </c>
      <c r="C35">
        <f t="shared" si="5"/>
        <v>14564.526143682824</v>
      </c>
      <c r="D35">
        <f t="shared" si="2"/>
        <v>7917.7650256364586</v>
      </c>
      <c r="E35">
        <f t="shared" si="4"/>
        <v>6646.7611180463655</v>
      </c>
      <c r="F35">
        <f t="shared" si="3"/>
        <v>610385.59479263017</v>
      </c>
      <c r="G35" s="28">
        <f>0</f>
        <v>0</v>
      </c>
      <c r="H35">
        <f t="shared" si="0"/>
        <v>28</v>
      </c>
      <c r="I35" s="27">
        <f t="shared" si="1"/>
        <v>10796.210888286714</v>
      </c>
    </row>
    <row r="36" spans="1:9" x14ac:dyDescent="0.3">
      <c r="A36">
        <v>30</v>
      </c>
      <c r="B36">
        <v>29</v>
      </c>
      <c r="C36">
        <f t="shared" si="5"/>
        <v>14564.526143682824</v>
      </c>
      <c r="D36">
        <f t="shared" si="2"/>
        <v>8002.8809996620494</v>
      </c>
      <c r="E36">
        <f t="shared" si="4"/>
        <v>6561.6451440207748</v>
      </c>
      <c r="F36">
        <f t="shared" si="3"/>
        <v>602382.71379296808</v>
      </c>
      <c r="G36" s="28">
        <f>0</f>
        <v>0</v>
      </c>
      <c r="H36">
        <f t="shared" si="0"/>
        <v>29</v>
      </c>
      <c r="I36" s="27">
        <f t="shared" si="1"/>
        <v>10681.385988905975</v>
      </c>
    </row>
    <row r="37" spans="1:9" x14ac:dyDescent="0.3">
      <c r="A37">
        <v>31</v>
      </c>
      <c r="B37">
        <v>30</v>
      </c>
      <c r="C37">
        <f t="shared" si="5"/>
        <v>14564.526143682824</v>
      </c>
      <c r="D37">
        <f t="shared" si="2"/>
        <v>8088.9119704084169</v>
      </c>
      <c r="E37">
        <f t="shared" si="4"/>
        <v>6475.6141732744072</v>
      </c>
      <c r="F37">
        <f t="shared" si="3"/>
        <v>594293.80182255968</v>
      </c>
      <c r="G37" s="28">
        <f>0</f>
        <v>0</v>
      </c>
      <c r="H37">
        <f t="shared" si="0"/>
        <v>30</v>
      </c>
      <c r="I37" s="27">
        <f t="shared" si="1"/>
        <v>10567.782328870615</v>
      </c>
    </row>
    <row r="38" spans="1:9" x14ac:dyDescent="0.3">
      <c r="A38">
        <v>32</v>
      </c>
      <c r="B38">
        <v>31</v>
      </c>
      <c r="C38">
        <f t="shared" si="5"/>
        <v>14564.526143682824</v>
      </c>
      <c r="D38">
        <f t="shared" si="2"/>
        <v>8175.8677740903067</v>
      </c>
      <c r="E38">
        <f t="shared" si="4"/>
        <v>6388.6583695925174</v>
      </c>
      <c r="F38">
        <f t="shared" si="3"/>
        <v>586117.93404846941</v>
      </c>
      <c r="G38" s="28">
        <f>0</f>
        <v>0</v>
      </c>
      <c r="H38">
        <f t="shared" si="0"/>
        <v>31</v>
      </c>
      <c r="I38" s="27">
        <f t="shared" si="1"/>
        <v>10455.38691948614</v>
      </c>
    </row>
    <row r="39" spans="1:9" x14ac:dyDescent="0.3">
      <c r="A39">
        <v>33</v>
      </c>
      <c r="B39">
        <v>32</v>
      </c>
      <c r="C39">
        <f t="shared" si="5"/>
        <v>14564.526143682824</v>
      </c>
      <c r="D39">
        <f t="shared" si="2"/>
        <v>8263.7583526617782</v>
      </c>
      <c r="E39">
        <f t="shared" si="4"/>
        <v>6300.7677910210468</v>
      </c>
      <c r="F39">
        <f t="shared" si="3"/>
        <v>577854.17569580767</v>
      </c>
      <c r="G39" s="28">
        <f>0</f>
        <v>0</v>
      </c>
      <c r="H39">
        <f t="shared" si="0"/>
        <v>32</v>
      </c>
      <c r="I39" s="27">
        <f t="shared" si="1"/>
        <v>10344.186910201472</v>
      </c>
    </row>
    <row r="40" spans="1:9" x14ac:dyDescent="0.3">
      <c r="A40">
        <v>34</v>
      </c>
      <c r="B40">
        <v>33</v>
      </c>
      <c r="C40">
        <f t="shared" si="5"/>
        <v>14564.526143682824</v>
      </c>
      <c r="D40">
        <f t="shared" si="2"/>
        <v>8352.5937549528917</v>
      </c>
      <c r="E40">
        <f t="shared" si="4"/>
        <v>6211.9323887299324</v>
      </c>
      <c r="F40">
        <f t="shared" si="3"/>
        <v>569501.58194085478</v>
      </c>
      <c r="G40" s="28">
        <f>0</f>
        <v>0</v>
      </c>
      <c r="H40">
        <f t="shared" si="0"/>
        <v>33</v>
      </c>
      <c r="I40" s="27">
        <f t="shared" si="1"/>
        <v>10234.169587139721</v>
      </c>
    </row>
    <row r="41" spans="1:9" x14ac:dyDescent="0.3">
      <c r="A41">
        <v>35</v>
      </c>
      <c r="B41">
        <v>34</v>
      </c>
      <c r="C41">
        <f t="shared" si="5"/>
        <v>14564.526143682824</v>
      </c>
      <c r="D41">
        <f t="shared" si="2"/>
        <v>8442.3841378186353</v>
      </c>
      <c r="E41">
        <f t="shared" si="4"/>
        <v>6122.1420058641888</v>
      </c>
      <c r="F41">
        <f t="shared" si="3"/>
        <v>561059.19780303619</v>
      </c>
      <c r="G41" s="28">
        <f>0</f>
        <v>0</v>
      </c>
      <c r="H41">
        <f t="shared" si="0"/>
        <v>34</v>
      </c>
      <c r="I41" s="27">
        <f t="shared" si="1"/>
        <v>10125.322371644541</v>
      </c>
    </row>
    <row r="42" spans="1:9" x14ac:dyDescent="0.3">
      <c r="A42">
        <v>36</v>
      </c>
      <c r="B42">
        <v>35</v>
      </c>
      <c r="C42">
        <f t="shared" si="5"/>
        <v>14564.526143682824</v>
      </c>
      <c r="D42">
        <f t="shared" si="2"/>
        <v>8533.1397673001848</v>
      </c>
      <c r="E42">
        <f t="shared" si="4"/>
        <v>6031.3863763826384</v>
      </c>
      <c r="F42">
        <f t="shared" si="3"/>
        <v>552526.05803573597</v>
      </c>
      <c r="G42" s="28">
        <f>0</f>
        <v>0</v>
      </c>
      <c r="H42">
        <f t="shared" si="0"/>
        <v>35</v>
      </c>
      <c r="I42" s="27">
        <f t="shared" si="1"/>
        <v>10017.63281884199</v>
      </c>
    </row>
    <row r="43" spans="1:9" x14ac:dyDescent="0.3">
      <c r="A43">
        <v>37</v>
      </c>
      <c r="B43">
        <v>36</v>
      </c>
      <c r="C43">
        <f t="shared" si="5"/>
        <v>14564.526143682824</v>
      </c>
      <c r="D43">
        <f t="shared" si="2"/>
        <v>8624.871019798662</v>
      </c>
      <c r="E43">
        <f t="shared" si="4"/>
        <v>5939.6551238841612</v>
      </c>
      <c r="F43">
        <f t="shared" si="3"/>
        <v>543901.18701593729</v>
      </c>
      <c r="G43" s="28">
        <f>0</f>
        <v>0</v>
      </c>
      <c r="H43">
        <f t="shared" si="0"/>
        <v>36</v>
      </c>
      <c r="I43" s="27">
        <f t="shared" si="1"/>
        <v>9911.0886162176466</v>
      </c>
    </row>
    <row r="44" spans="1:9" x14ac:dyDescent="0.3">
      <c r="A44">
        <v>38</v>
      </c>
      <c r="B44">
        <v>37</v>
      </c>
      <c r="C44">
        <f t="shared" si="5"/>
        <v>14564.526143682824</v>
      </c>
      <c r="D44">
        <f t="shared" si="2"/>
        <v>8717.5883832614982</v>
      </c>
      <c r="E44">
        <f t="shared" si="4"/>
        <v>5846.9377604213259</v>
      </c>
      <c r="F44">
        <f t="shared" si="3"/>
        <v>535183.59863267583</v>
      </c>
      <c r="G44" s="28">
        <f>0</f>
        <v>0</v>
      </c>
      <c r="H44">
        <f t="shared" si="0"/>
        <v>37</v>
      </c>
      <c r="I44" s="27">
        <f t="shared" si="1"/>
        <v>9805.6775822089021</v>
      </c>
    </row>
    <row r="45" spans="1:9" x14ac:dyDescent="0.3">
      <c r="A45">
        <v>39</v>
      </c>
      <c r="B45">
        <v>38</v>
      </c>
      <c r="C45">
        <f t="shared" si="5"/>
        <v>14564.526143682824</v>
      </c>
      <c r="D45">
        <f t="shared" si="2"/>
        <v>8811.3024583815586</v>
      </c>
      <c r="E45">
        <f t="shared" si="4"/>
        <v>5753.2236853012655</v>
      </c>
      <c r="F45">
        <f t="shared" si="3"/>
        <v>526372.29617429432</v>
      </c>
      <c r="G45" s="28">
        <f>0</f>
        <v>0</v>
      </c>
      <c r="H45">
        <f t="shared" si="0"/>
        <v>38</v>
      </c>
      <c r="I45" s="27">
        <f t="shared" si="1"/>
        <v>9701.3876648121714</v>
      </c>
    </row>
    <row r="46" spans="1:9" x14ac:dyDescent="0.3">
      <c r="A46">
        <v>40</v>
      </c>
      <c r="B46">
        <v>39</v>
      </c>
      <c r="C46">
        <f t="shared" si="5"/>
        <v>14564.526143682824</v>
      </c>
      <c r="D46">
        <f t="shared" si="2"/>
        <v>8906.0239598091612</v>
      </c>
      <c r="E46">
        <f t="shared" si="4"/>
        <v>5658.5021838736639</v>
      </c>
      <c r="F46">
        <f t="shared" si="3"/>
        <v>517466.27221448516</v>
      </c>
      <c r="G46" s="28">
        <f>0</f>
        <v>0</v>
      </c>
      <c r="H46">
        <f t="shared" si="0"/>
        <v>39</v>
      </c>
      <c r="I46" s="27">
        <f t="shared" si="1"/>
        <v>9598.2069402049674</v>
      </c>
    </row>
    <row r="47" spans="1:9" x14ac:dyDescent="0.3">
      <c r="A47">
        <v>41</v>
      </c>
      <c r="B47">
        <v>40</v>
      </c>
      <c r="C47">
        <f t="shared" si="5"/>
        <v>14564.526143682824</v>
      </c>
      <c r="D47">
        <f t="shared" si="2"/>
        <v>9001.7637173771091</v>
      </c>
      <c r="E47">
        <f t="shared" si="4"/>
        <v>5562.7624263057151</v>
      </c>
      <c r="F47">
        <f t="shared" si="3"/>
        <v>508464.50849710807</v>
      </c>
      <c r="G47" s="28">
        <f>0</f>
        <v>0</v>
      </c>
      <c r="H47">
        <f t="shared" si="0"/>
        <v>40</v>
      </c>
      <c r="I47" s="27">
        <f t="shared" si="1"/>
        <v>9496.1236113826035</v>
      </c>
    </row>
    <row r="48" spans="1:9" x14ac:dyDescent="0.3">
      <c r="A48">
        <v>42</v>
      </c>
      <c r="B48">
        <v>41</v>
      </c>
      <c r="C48">
        <f t="shared" si="5"/>
        <v>14564.526143682824</v>
      </c>
      <c r="D48">
        <f t="shared" si="2"/>
        <v>9098.5326773389133</v>
      </c>
      <c r="E48">
        <f t="shared" si="4"/>
        <v>5465.9934663439117</v>
      </c>
      <c r="F48">
        <f t="shared" si="3"/>
        <v>499365.97581976914</v>
      </c>
      <c r="G48" s="28">
        <f>0</f>
        <v>0</v>
      </c>
      <c r="H48">
        <f t="shared" si="0"/>
        <v>41</v>
      </c>
      <c r="I48" s="27">
        <f t="shared" si="1"/>
        <v>9395.1260068094016</v>
      </c>
    </row>
    <row r="49" spans="1:9" x14ac:dyDescent="0.3">
      <c r="A49">
        <v>43</v>
      </c>
      <c r="B49">
        <v>42</v>
      </c>
      <c r="C49">
        <f t="shared" si="5"/>
        <v>14564.526143682824</v>
      </c>
      <c r="D49">
        <f t="shared" si="2"/>
        <v>9196.3419036203049</v>
      </c>
      <c r="E49">
        <f t="shared" si="4"/>
        <v>5368.1842400625183</v>
      </c>
      <c r="F49">
        <f t="shared" si="3"/>
        <v>490169.63391614886</v>
      </c>
      <c r="G49" s="28">
        <f>0</f>
        <v>0</v>
      </c>
      <c r="H49">
        <f t="shared" si="0"/>
        <v>42</v>
      </c>
      <c r="I49" s="27">
        <f t="shared" si="1"/>
        <v>9295.2025790842454</v>
      </c>
    </row>
    <row r="50" spans="1:9" x14ac:dyDescent="0.3">
      <c r="A50">
        <v>44</v>
      </c>
      <c r="B50">
        <v>43</v>
      </c>
      <c r="C50">
        <f t="shared" si="5"/>
        <v>14564.526143682824</v>
      </c>
      <c r="D50">
        <f t="shared" si="2"/>
        <v>9295.2025790842235</v>
      </c>
      <c r="E50">
        <f t="shared" si="4"/>
        <v>5269.3235645986006</v>
      </c>
      <c r="F50">
        <f t="shared" si="3"/>
        <v>480874.43133706466</v>
      </c>
      <c r="G50" s="28">
        <f>0</f>
        <v>0</v>
      </c>
      <c r="H50">
        <f t="shared" si="0"/>
        <v>43</v>
      </c>
      <c r="I50" s="27">
        <f t="shared" si="1"/>
        <v>9196.3419036203286</v>
      </c>
    </row>
    <row r="51" spans="1:9" x14ac:dyDescent="0.3">
      <c r="A51">
        <v>45</v>
      </c>
      <c r="B51">
        <v>44</v>
      </c>
      <c r="C51">
        <f t="shared" si="5"/>
        <v>14564.526143682824</v>
      </c>
      <c r="D51">
        <f t="shared" si="2"/>
        <v>9395.1260068093798</v>
      </c>
      <c r="E51">
        <f t="shared" si="4"/>
        <v>5169.4001368734453</v>
      </c>
      <c r="F51">
        <f t="shared" si="3"/>
        <v>471479.3053302553</v>
      </c>
      <c r="G51" s="28">
        <f>0</f>
        <v>0</v>
      </c>
      <c r="H51">
        <f t="shared" si="0"/>
        <v>44</v>
      </c>
      <c r="I51" s="27">
        <f t="shared" si="1"/>
        <v>9098.5326773389315</v>
      </c>
    </row>
    <row r="52" spans="1:9" x14ac:dyDescent="0.3">
      <c r="A52">
        <v>46</v>
      </c>
      <c r="B52">
        <v>45</v>
      </c>
      <c r="C52">
        <f t="shared" si="5"/>
        <v>14564.526143682824</v>
      </c>
      <c r="D52">
        <f t="shared" si="2"/>
        <v>9496.1236113825798</v>
      </c>
      <c r="E52">
        <f t="shared" si="4"/>
        <v>5068.4025323002452</v>
      </c>
      <c r="F52">
        <f t="shared" si="3"/>
        <v>461983.18171887274</v>
      </c>
      <c r="G52" s="28">
        <f>0</f>
        <v>0</v>
      </c>
      <c r="H52">
        <f t="shared" si="0"/>
        <v>45</v>
      </c>
      <c r="I52" s="27">
        <f t="shared" si="1"/>
        <v>9001.7637173771273</v>
      </c>
    </row>
    <row r="53" spans="1:9" x14ac:dyDescent="0.3">
      <c r="A53">
        <v>47</v>
      </c>
      <c r="B53">
        <v>46</v>
      </c>
      <c r="C53">
        <f t="shared" si="5"/>
        <v>14564.526143682824</v>
      </c>
      <c r="D53">
        <f t="shared" si="2"/>
        <v>9598.2069402049419</v>
      </c>
      <c r="E53">
        <f t="shared" si="4"/>
        <v>4966.3192034778822</v>
      </c>
      <c r="F53">
        <f t="shared" si="3"/>
        <v>452384.97477866779</v>
      </c>
      <c r="G53" s="28">
        <f>0</f>
        <v>0</v>
      </c>
      <c r="H53">
        <f t="shared" si="0"/>
        <v>46</v>
      </c>
      <c r="I53" s="27">
        <f t="shared" si="1"/>
        <v>8906.0239598091794</v>
      </c>
    </row>
    <row r="54" spans="1:9" x14ac:dyDescent="0.3">
      <c r="A54">
        <v>48</v>
      </c>
      <c r="B54">
        <v>47</v>
      </c>
      <c r="C54">
        <f t="shared" si="5"/>
        <v>14564.526143682824</v>
      </c>
      <c r="D54">
        <f t="shared" si="2"/>
        <v>9701.3876648121441</v>
      </c>
      <c r="E54">
        <f t="shared" si="4"/>
        <v>4863.1384788706791</v>
      </c>
      <c r="F54">
        <f t="shared" si="3"/>
        <v>442683.58711385564</v>
      </c>
      <c r="G54" s="28">
        <f>0</f>
        <v>0</v>
      </c>
      <c r="H54">
        <f t="shared" si="0"/>
        <v>47</v>
      </c>
      <c r="I54" s="27">
        <f t="shared" si="1"/>
        <v>8811.3024583815768</v>
      </c>
    </row>
    <row r="55" spans="1:9" x14ac:dyDescent="0.3">
      <c r="A55">
        <v>49</v>
      </c>
      <c r="B55">
        <v>48</v>
      </c>
      <c r="C55">
        <f t="shared" si="5"/>
        <v>14564.526143682824</v>
      </c>
      <c r="D55">
        <f t="shared" si="2"/>
        <v>9805.6775822088748</v>
      </c>
      <c r="E55">
        <f t="shared" si="4"/>
        <v>4758.8485614739484</v>
      </c>
      <c r="F55">
        <f t="shared" si="3"/>
        <v>432877.90953164676</v>
      </c>
      <c r="G55" s="28">
        <f>0</f>
        <v>0</v>
      </c>
      <c r="H55">
        <f t="shared" si="0"/>
        <v>48</v>
      </c>
      <c r="I55" s="27">
        <f t="shared" si="1"/>
        <v>8717.5883832615145</v>
      </c>
    </row>
    <row r="56" spans="1:9" x14ac:dyDescent="0.3">
      <c r="A56">
        <v>50</v>
      </c>
      <c r="B56">
        <v>49</v>
      </c>
      <c r="C56">
        <f t="shared" si="5"/>
        <v>14564.526143682824</v>
      </c>
      <c r="D56">
        <f t="shared" si="2"/>
        <v>9911.0886162176212</v>
      </c>
      <c r="E56">
        <f t="shared" si="4"/>
        <v>4653.4375274652029</v>
      </c>
      <c r="F56">
        <f t="shared" si="3"/>
        <v>422966.82091542915</v>
      </c>
      <c r="G56" s="28">
        <f>0</f>
        <v>0</v>
      </c>
      <c r="H56">
        <f t="shared" si="0"/>
        <v>49</v>
      </c>
      <c r="I56" s="27">
        <f t="shared" si="1"/>
        <v>8624.8710197986766</v>
      </c>
    </row>
    <row r="57" spans="1:9" x14ac:dyDescent="0.3">
      <c r="A57">
        <v>51</v>
      </c>
      <c r="B57">
        <v>50</v>
      </c>
      <c r="C57">
        <f t="shared" si="5"/>
        <v>14564.526143682824</v>
      </c>
      <c r="D57">
        <f t="shared" si="2"/>
        <v>10017.632818841961</v>
      </c>
      <c r="E57">
        <f t="shared" si="4"/>
        <v>4546.8933248408639</v>
      </c>
      <c r="F57">
        <f t="shared" si="3"/>
        <v>412949.1880965872</v>
      </c>
      <c r="G57" s="28">
        <f>0</f>
        <v>0</v>
      </c>
      <c r="H57">
        <f t="shared" si="0"/>
        <v>50</v>
      </c>
      <c r="I57" s="27">
        <f t="shared" si="1"/>
        <v>8533.1397673002011</v>
      </c>
    </row>
    <row r="58" spans="1:9" x14ac:dyDescent="0.3">
      <c r="A58">
        <v>52</v>
      </c>
      <c r="B58">
        <v>51</v>
      </c>
      <c r="C58">
        <f t="shared" si="5"/>
        <v>14564.526143682824</v>
      </c>
      <c r="D58">
        <f t="shared" si="2"/>
        <v>10125.322371644512</v>
      </c>
      <c r="E58">
        <f t="shared" si="4"/>
        <v>4439.2037720383123</v>
      </c>
      <c r="F58">
        <f t="shared" si="3"/>
        <v>402823.86572494271</v>
      </c>
      <c r="G58" s="28">
        <f>0</f>
        <v>0</v>
      </c>
      <c r="H58">
        <f t="shared" si="0"/>
        <v>51</v>
      </c>
      <c r="I58" s="27">
        <f t="shared" si="1"/>
        <v>8442.3841378186498</v>
      </c>
    </row>
    <row r="59" spans="1:9" x14ac:dyDescent="0.3">
      <c r="A59">
        <v>53</v>
      </c>
      <c r="B59">
        <v>52</v>
      </c>
      <c r="C59">
        <f t="shared" si="5"/>
        <v>14564.526143682824</v>
      </c>
      <c r="D59">
        <f t="shared" si="2"/>
        <v>10234.16958713969</v>
      </c>
      <c r="E59">
        <f t="shared" si="4"/>
        <v>4330.3565565431345</v>
      </c>
      <c r="F59">
        <f t="shared" si="3"/>
        <v>392589.69613780302</v>
      </c>
      <c r="G59" s="28">
        <f>0</f>
        <v>0</v>
      </c>
      <c r="H59">
        <f t="shared" si="0"/>
        <v>52</v>
      </c>
      <c r="I59" s="27">
        <f t="shared" si="1"/>
        <v>8352.5937549529044</v>
      </c>
    </row>
    <row r="60" spans="1:9" x14ac:dyDescent="0.3">
      <c r="A60">
        <v>54</v>
      </c>
      <c r="B60">
        <v>53</v>
      </c>
      <c r="C60">
        <f t="shared" si="5"/>
        <v>14564.526143682824</v>
      </c>
      <c r="D60">
        <f t="shared" si="2"/>
        <v>10344.186910201443</v>
      </c>
      <c r="E60">
        <f t="shared" si="4"/>
        <v>4220.3392334813825</v>
      </c>
      <c r="F60">
        <f t="shared" si="3"/>
        <v>382245.50922760158</v>
      </c>
      <c r="G60" s="28">
        <f>0</f>
        <v>0</v>
      </c>
      <c r="H60">
        <f t="shared" si="0"/>
        <v>53</v>
      </c>
      <c r="I60" s="27">
        <f t="shared" si="1"/>
        <v>8263.7583526617891</v>
      </c>
    </row>
    <row r="61" spans="1:9" x14ac:dyDescent="0.3">
      <c r="A61">
        <v>55</v>
      </c>
      <c r="B61">
        <v>54</v>
      </c>
      <c r="C61">
        <f t="shared" si="5"/>
        <v>14564.526143682824</v>
      </c>
      <c r="D61">
        <f t="shared" si="2"/>
        <v>10455.386919486107</v>
      </c>
      <c r="E61">
        <f t="shared" si="4"/>
        <v>4109.1392241967169</v>
      </c>
      <c r="F61">
        <f t="shared" si="3"/>
        <v>371790.12230811547</v>
      </c>
      <c r="G61" s="28">
        <f>0</f>
        <v>0</v>
      </c>
      <c r="H61">
        <f t="shared" si="0"/>
        <v>54</v>
      </c>
      <c r="I61" s="27">
        <f t="shared" si="1"/>
        <v>8175.8677740903195</v>
      </c>
    </row>
    <row r="62" spans="1:9" x14ac:dyDescent="0.3">
      <c r="A62">
        <v>56</v>
      </c>
      <c r="B62">
        <v>55</v>
      </c>
      <c r="C62">
        <f t="shared" si="5"/>
        <v>14564.526143682824</v>
      </c>
      <c r="D62">
        <f t="shared" si="2"/>
        <v>10567.782328870582</v>
      </c>
      <c r="E62">
        <f t="shared" si="4"/>
        <v>3996.7438148122415</v>
      </c>
      <c r="F62">
        <f t="shared" si="3"/>
        <v>361222.33997924492</v>
      </c>
      <c r="G62" s="28">
        <f>0</f>
        <v>0</v>
      </c>
      <c r="H62">
        <f t="shared" si="0"/>
        <v>55</v>
      </c>
      <c r="I62" s="27">
        <f t="shared" si="1"/>
        <v>8088.9119704084296</v>
      </c>
    </row>
    <row r="63" spans="1:9" x14ac:dyDescent="0.3">
      <c r="A63">
        <v>57</v>
      </c>
      <c r="B63">
        <v>56</v>
      </c>
      <c r="C63">
        <f t="shared" si="5"/>
        <v>14564.526143682824</v>
      </c>
      <c r="D63">
        <f t="shared" si="2"/>
        <v>10681.38598890594</v>
      </c>
      <c r="E63">
        <f t="shared" si="4"/>
        <v>3883.1401547768833</v>
      </c>
      <c r="F63">
        <f t="shared" si="3"/>
        <v>350540.95399033895</v>
      </c>
      <c r="G63" s="28">
        <f>0</f>
        <v>0</v>
      </c>
      <c r="H63">
        <f t="shared" si="0"/>
        <v>56</v>
      </c>
      <c r="I63" s="27">
        <f t="shared" si="1"/>
        <v>8002.8809996620603</v>
      </c>
    </row>
    <row r="64" spans="1:9" x14ac:dyDescent="0.3">
      <c r="A64">
        <v>58</v>
      </c>
      <c r="B64">
        <v>57</v>
      </c>
      <c r="C64">
        <f t="shared" si="5"/>
        <v>14564.526143682824</v>
      </c>
      <c r="D64">
        <f t="shared" si="2"/>
        <v>10796.21088828668</v>
      </c>
      <c r="E64">
        <f t="shared" si="4"/>
        <v>3768.315255396144</v>
      </c>
      <c r="F64">
        <f t="shared" si="3"/>
        <v>339744.74310205225</v>
      </c>
      <c r="G64" s="28">
        <f>0</f>
        <v>0</v>
      </c>
      <c r="H64">
        <f t="shared" si="0"/>
        <v>57</v>
      </c>
      <c r="I64" s="27">
        <f t="shared" si="1"/>
        <v>7917.7650256364686</v>
      </c>
    </row>
    <row r="65" spans="1:9" x14ac:dyDescent="0.3">
      <c r="A65">
        <v>59</v>
      </c>
      <c r="B65">
        <v>58</v>
      </c>
      <c r="C65">
        <f t="shared" si="5"/>
        <v>14564.526143682824</v>
      </c>
      <c r="D65">
        <f t="shared" si="2"/>
        <v>10912.270155335762</v>
      </c>
      <c r="E65">
        <f t="shared" si="4"/>
        <v>3652.2559883470617</v>
      </c>
      <c r="F65">
        <f t="shared" si="3"/>
        <v>328832.47294671647</v>
      </c>
      <c r="G65" s="28">
        <f>0</f>
        <v>0</v>
      </c>
      <c r="H65">
        <f t="shared" si="0"/>
        <v>58</v>
      </c>
      <c r="I65" s="27">
        <f t="shared" si="1"/>
        <v>7833.5543167316036</v>
      </c>
    </row>
    <row r="66" spans="1:9" x14ac:dyDescent="0.3">
      <c r="A66">
        <v>60</v>
      </c>
      <c r="B66">
        <v>59</v>
      </c>
      <c r="C66">
        <f t="shared" si="5"/>
        <v>14564.526143682824</v>
      </c>
      <c r="D66">
        <f t="shared" si="2"/>
        <v>11029.577059505622</v>
      </c>
      <c r="E66">
        <f t="shared" si="4"/>
        <v>3534.9490841772022</v>
      </c>
      <c r="F66">
        <f t="shared" si="3"/>
        <v>317802.89588721085</v>
      </c>
      <c r="G66" s="28">
        <f>0</f>
        <v>0</v>
      </c>
      <c r="H66">
        <f t="shared" si="0"/>
        <v>59</v>
      </c>
      <c r="I66" s="27">
        <f t="shared" si="1"/>
        <v>7750.2392448494729</v>
      </c>
    </row>
    <row r="67" spans="1:9" x14ac:dyDescent="0.3">
      <c r="A67">
        <v>61</v>
      </c>
      <c r="B67">
        <v>60</v>
      </c>
      <c r="C67">
        <f t="shared" si="5"/>
        <v>14564.526143682824</v>
      </c>
      <c r="D67">
        <f t="shared" si="2"/>
        <v>11148.145012895307</v>
      </c>
      <c r="E67">
        <f t="shared" si="4"/>
        <v>3416.3811307875167</v>
      </c>
      <c r="F67">
        <f t="shared" si="3"/>
        <v>306654.75087431556</v>
      </c>
      <c r="G67" s="28">
        <f>0</f>
        <v>0</v>
      </c>
      <c r="H67">
        <f t="shared" si="0"/>
        <v>60</v>
      </c>
      <c r="I67" s="27">
        <f t="shared" si="1"/>
        <v>7667.8102842933158</v>
      </c>
    </row>
    <row r="68" spans="1:9" x14ac:dyDescent="0.3">
      <c r="A68">
        <v>62</v>
      </c>
      <c r="B68">
        <v>61</v>
      </c>
      <c r="C68">
        <f t="shared" si="5"/>
        <v>14564.526143682824</v>
      </c>
      <c r="D68">
        <f t="shared" si="2"/>
        <v>11267.987571783931</v>
      </c>
      <c r="E68">
        <f t="shared" si="4"/>
        <v>3296.5385718988923</v>
      </c>
      <c r="F68">
        <f t="shared" si="3"/>
        <v>295386.76330253162</v>
      </c>
      <c r="G68" s="28">
        <f>0</f>
        <v>0</v>
      </c>
      <c r="H68">
        <f t="shared" si="0"/>
        <v>61</v>
      </c>
      <c r="I68" s="27">
        <f t="shared" si="1"/>
        <v>7586.2580106785226</v>
      </c>
    </row>
    <row r="69" spans="1:9" x14ac:dyDescent="0.3">
      <c r="A69">
        <v>63</v>
      </c>
      <c r="B69">
        <v>62</v>
      </c>
      <c r="C69">
        <f t="shared" si="5"/>
        <v>14564.526143682824</v>
      </c>
      <c r="D69">
        <f t="shared" si="2"/>
        <v>11389.118438180609</v>
      </c>
      <c r="E69">
        <f t="shared" si="4"/>
        <v>3175.4077055022149</v>
      </c>
      <c r="F69">
        <f t="shared" si="3"/>
        <v>283997.64486435102</v>
      </c>
      <c r="G69" s="28">
        <f>0</f>
        <v>0</v>
      </c>
      <c r="H69">
        <f t="shared" si="0"/>
        <v>62</v>
      </c>
      <c r="I69" s="27">
        <f t="shared" si="1"/>
        <v>7505.5730998550789</v>
      </c>
    </row>
    <row r="70" spans="1:9" x14ac:dyDescent="0.3">
      <c r="A70">
        <v>64</v>
      </c>
      <c r="B70">
        <v>63</v>
      </c>
      <c r="C70">
        <f t="shared" si="5"/>
        <v>14564.526143682824</v>
      </c>
      <c r="D70">
        <f t="shared" si="2"/>
        <v>11511.551461391051</v>
      </c>
      <c r="E70">
        <f t="shared" si="4"/>
        <v>3052.9746822917737</v>
      </c>
      <c r="F70">
        <f t="shared" si="3"/>
        <v>272486.09340295999</v>
      </c>
      <c r="G70" s="28">
        <f>0</f>
        <v>0</v>
      </c>
      <c r="H70">
        <f t="shared" si="0"/>
        <v>63</v>
      </c>
      <c r="I70" s="27">
        <f t="shared" si="1"/>
        <v>7425.746326841534</v>
      </c>
    </row>
    <row r="71" spans="1:9" x14ac:dyDescent="0.3">
      <c r="A71">
        <v>65</v>
      </c>
      <c r="B71">
        <v>64</v>
      </c>
      <c r="C71">
        <f t="shared" si="5"/>
        <v>14564.526143682824</v>
      </c>
      <c r="D71">
        <f t="shared" si="2"/>
        <v>11635.300639601004</v>
      </c>
      <c r="E71">
        <f t="shared" si="4"/>
        <v>2929.22550408182</v>
      </c>
      <c r="F71">
        <f t="shared" si="3"/>
        <v>260850.79276335897</v>
      </c>
      <c r="G71" s="28">
        <f>0</f>
        <v>0</v>
      </c>
      <c r="H71">
        <f t="shared" ref="H71:H91" si="6">B71</f>
        <v>64</v>
      </c>
      <c r="I71" s="27">
        <f t="shared" ref="I71:I91" si="7">C71/(1+G71*$K$4)/(1+$K$4)^H71</f>
        <v>7346.7685647702529</v>
      </c>
    </row>
    <row r="72" spans="1:9" x14ac:dyDescent="0.3">
      <c r="A72">
        <v>66</v>
      </c>
      <c r="B72">
        <v>65</v>
      </c>
      <c r="C72">
        <f t="shared" si="5"/>
        <v>14564.526143682824</v>
      </c>
      <c r="D72">
        <f t="shared" ref="D72:D90" si="8">C72-E72</f>
        <v>11760.380121476715</v>
      </c>
      <c r="E72">
        <f t="shared" si="4"/>
        <v>2804.1460222061091</v>
      </c>
      <c r="F72">
        <f t="shared" ref="F72:F90" si="9">F71-D72</f>
        <v>249090.41264188226</v>
      </c>
      <c r="G72" s="28">
        <f>0</f>
        <v>0</v>
      </c>
      <c r="H72">
        <f t="shared" si="6"/>
        <v>65</v>
      </c>
      <c r="I72" s="27">
        <f t="shared" si="7"/>
        <v>7268.6307838439288</v>
      </c>
    </row>
    <row r="73" spans="1:9" x14ac:dyDescent="0.3">
      <c r="A73">
        <v>67</v>
      </c>
      <c r="B73">
        <v>66</v>
      </c>
      <c r="C73">
        <f t="shared" si="5"/>
        <v>14564.526143682824</v>
      </c>
      <c r="D73">
        <f t="shared" si="8"/>
        <v>11886.80420778259</v>
      </c>
      <c r="E73">
        <f t="shared" ref="E73:E91" si="10">F72*$D$3/12</f>
        <v>2677.7219359002343</v>
      </c>
      <c r="F73">
        <f t="shared" si="9"/>
        <v>237203.60843409967</v>
      </c>
      <c r="G73" s="28">
        <f>0</f>
        <v>0</v>
      </c>
      <c r="H73">
        <f t="shared" si="6"/>
        <v>66</v>
      </c>
      <c r="I73" s="27">
        <f t="shared" si="7"/>
        <v>7191.3240503031702</v>
      </c>
    </row>
    <row r="74" spans="1:9" x14ac:dyDescent="0.3">
      <c r="A74">
        <v>68</v>
      </c>
      <c r="B74">
        <v>67</v>
      </c>
      <c r="C74">
        <f t="shared" ref="C74:C90" si="11">C73</f>
        <v>14564.526143682824</v>
      </c>
      <c r="D74">
        <f t="shared" si="8"/>
        <v>12014.587353016253</v>
      </c>
      <c r="E74">
        <f t="shared" si="10"/>
        <v>2549.9387906665715</v>
      </c>
      <c r="F74">
        <f t="shared" si="9"/>
        <v>225189.02108108343</v>
      </c>
      <c r="G74" s="28">
        <f>0</f>
        <v>0</v>
      </c>
      <c r="H74">
        <f t="shared" si="6"/>
        <v>67</v>
      </c>
      <c r="I74" s="27">
        <f t="shared" si="7"/>
        <v>7114.8395254050665</v>
      </c>
    </row>
    <row r="75" spans="1:9" x14ac:dyDescent="0.3">
      <c r="A75">
        <v>69</v>
      </c>
      <c r="B75">
        <v>68</v>
      </c>
      <c r="C75">
        <f t="shared" si="11"/>
        <v>14564.526143682824</v>
      </c>
      <c r="D75">
        <f t="shared" si="8"/>
        <v>12143.744167061177</v>
      </c>
      <c r="E75">
        <f t="shared" si="10"/>
        <v>2420.7819766216467</v>
      </c>
      <c r="F75">
        <f t="shared" si="9"/>
        <v>213045.27691402225</v>
      </c>
      <c r="G75" s="28">
        <f>0</f>
        <v>0</v>
      </c>
      <c r="H75">
        <f t="shared" si="6"/>
        <v>68</v>
      </c>
      <c r="I75" s="27">
        <f t="shared" si="7"/>
        <v>7039.168464412629</v>
      </c>
    </row>
    <row r="76" spans="1:9" x14ac:dyDescent="0.3">
      <c r="A76">
        <v>70</v>
      </c>
      <c r="B76">
        <v>69</v>
      </c>
      <c r="C76">
        <f t="shared" si="11"/>
        <v>14564.526143682824</v>
      </c>
      <c r="D76">
        <f t="shared" si="8"/>
        <v>12274.289416857086</v>
      </c>
      <c r="E76">
        <f t="shared" si="10"/>
        <v>2290.236726825739</v>
      </c>
      <c r="F76">
        <f t="shared" si="9"/>
        <v>200770.98749716516</v>
      </c>
      <c r="G76" s="28">
        <f>0</f>
        <v>0</v>
      </c>
      <c r="H76">
        <f t="shared" si="6"/>
        <v>69</v>
      </c>
      <c r="I76" s="27">
        <f t="shared" si="7"/>
        <v>6964.302215594983</v>
      </c>
    </row>
    <row r="77" spans="1:9" x14ac:dyDescent="0.3">
      <c r="A77">
        <v>71</v>
      </c>
      <c r="B77">
        <v>70</v>
      </c>
      <c r="C77">
        <f t="shared" si="11"/>
        <v>14564.526143682824</v>
      </c>
      <c r="D77">
        <f t="shared" si="8"/>
        <v>12406.238028088299</v>
      </c>
      <c r="E77">
        <f t="shared" si="10"/>
        <v>2158.2881155945256</v>
      </c>
      <c r="F77">
        <f t="shared" si="9"/>
        <v>188364.74946907687</v>
      </c>
      <c r="G77" s="28">
        <f>0</f>
        <v>0</v>
      </c>
      <c r="H77">
        <f t="shared" si="6"/>
        <v>70</v>
      </c>
      <c r="I77" s="27">
        <f t="shared" si="7"/>
        <v>6890.2322192381725</v>
      </c>
    </row>
    <row r="78" spans="1:9" x14ac:dyDescent="0.3">
      <c r="A78">
        <v>72</v>
      </c>
      <c r="B78">
        <v>71</v>
      </c>
      <c r="C78">
        <f t="shared" si="11"/>
        <v>14564.526143682824</v>
      </c>
      <c r="D78">
        <f t="shared" si="8"/>
        <v>12539.605086890248</v>
      </c>
      <c r="E78">
        <f t="shared" si="10"/>
        <v>2024.9210567925763</v>
      </c>
      <c r="F78">
        <f t="shared" si="9"/>
        <v>175825.14438218661</v>
      </c>
      <c r="G78" s="28">
        <f>0</f>
        <v>0</v>
      </c>
      <c r="H78">
        <f t="shared" si="6"/>
        <v>71</v>
      </c>
      <c r="I78" s="27">
        <f t="shared" si="7"/>
        <v>6816.9500066665087</v>
      </c>
    </row>
    <row r="79" spans="1:9" x14ac:dyDescent="0.3">
      <c r="A79">
        <v>73</v>
      </c>
      <c r="B79">
        <v>72</v>
      </c>
      <c r="C79">
        <f t="shared" si="11"/>
        <v>14564.526143682824</v>
      </c>
      <c r="D79">
        <f t="shared" si="8"/>
        <v>12674.405841574318</v>
      </c>
      <c r="E79">
        <f t="shared" si="10"/>
        <v>1890.1203021085059</v>
      </c>
      <c r="F79">
        <f t="shared" si="9"/>
        <v>163150.73854061231</v>
      </c>
      <c r="G79" s="28">
        <f>0</f>
        <v>0</v>
      </c>
      <c r="H79">
        <f t="shared" si="6"/>
        <v>72</v>
      </c>
      <c r="I79" s="27">
        <f t="shared" si="7"/>
        <v>6744.4471992743074</v>
      </c>
    </row>
    <row r="80" spans="1:9" x14ac:dyDescent="0.3">
      <c r="A80">
        <v>74</v>
      </c>
      <c r="B80">
        <v>73</v>
      </c>
      <c r="C80">
        <f t="shared" si="11"/>
        <v>14564.526143682824</v>
      </c>
      <c r="D80">
        <f t="shared" si="8"/>
        <v>12810.655704371242</v>
      </c>
      <c r="E80">
        <f t="shared" si="10"/>
        <v>1753.8704393115822</v>
      </c>
      <c r="F80">
        <f t="shared" si="9"/>
        <v>150340.08283624105</v>
      </c>
      <c r="G80" s="28">
        <f>0</f>
        <v>0</v>
      </c>
      <c r="H80">
        <f t="shared" si="6"/>
        <v>73</v>
      </c>
      <c r="I80" s="27">
        <f t="shared" si="7"/>
        <v>6672.715507567952</v>
      </c>
    </row>
    <row r="81" spans="1:11" x14ac:dyDescent="0.3">
      <c r="A81">
        <v>75</v>
      </c>
      <c r="B81">
        <v>74</v>
      </c>
      <c r="C81">
        <f t="shared" si="11"/>
        <v>14564.526143682824</v>
      </c>
      <c r="D81">
        <f t="shared" si="8"/>
        <v>12948.370253193232</v>
      </c>
      <c r="E81">
        <f t="shared" si="10"/>
        <v>1616.1558904895912</v>
      </c>
      <c r="F81">
        <f t="shared" si="9"/>
        <v>137391.71258304783</v>
      </c>
      <c r="G81" s="28">
        <f>0</f>
        <v>0</v>
      </c>
      <c r="H81">
        <f t="shared" si="6"/>
        <v>74</v>
      </c>
      <c r="I81" s="27">
        <f t="shared" si="7"/>
        <v>6601.7467302181067</v>
      </c>
    </row>
    <row r="82" spans="1:11" x14ac:dyDescent="0.3">
      <c r="A82">
        <v>76</v>
      </c>
      <c r="B82">
        <v>75</v>
      </c>
      <c r="C82">
        <f t="shared" si="11"/>
        <v>14564.526143682824</v>
      </c>
      <c r="D82">
        <f t="shared" si="8"/>
        <v>13087.56523341506</v>
      </c>
      <c r="E82">
        <f t="shared" si="10"/>
        <v>1476.9609102677641</v>
      </c>
      <c r="F82">
        <f t="shared" si="9"/>
        <v>124304.14734963277</v>
      </c>
      <c r="G82" s="28">
        <f>0</f>
        <v>0</v>
      </c>
      <c r="H82">
        <f t="shared" si="6"/>
        <v>75</v>
      </c>
      <c r="I82" s="27">
        <f t="shared" si="7"/>
        <v>6531.5327531220464</v>
      </c>
    </row>
    <row r="83" spans="1:11" x14ac:dyDescent="0.3">
      <c r="A83">
        <v>77</v>
      </c>
      <c r="B83">
        <v>76</v>
      </c>
      <c r="C83">
        <f t="shared" si="11"/>
        <v>14564.526143682824</v>
      </c>
      <c r="D83">
        <f t="shared" si="8"/>
        <v>13228.256559674272</v>
      </c>
      <c r="E83">
        <f t="shared" si="10"/>
        <v>1336.2695840085523</v>
      </c>
      <c r="F83">
        <f t="shared" si="9"/>
        <v>111075.8907899585</v>
      </c>
      <c r="G83" s="28">
        <f>0</f>
        <v>0</v>
      </c>
      <c r="H83">
        <f t="shared" si="6"/>
        <v>76</v>
      </c>
      <c r="I83" s="27">
        <f t="shared" si="7"/>
        <v>6462.0655484759272</v>
      </c>
    </row>
    <row r="84" spans="1:11" x14ac:dyDescent="0.3">
      <c r="A84">
        <v>78</v>
      </c>
      <c r="B84">
        <v>77</v>
      </c>
      <c r="C84">
        <f t="shared" si="11"/>
        <v>14564.526143682824</v>
      </c>
      <c r="D84">
        <f t="shared" si="8"/>
        <v>13370.460317690769</v>
      </c>
      <c r="E84">
        <f t="shared" si="10"/>
        <v>1194.065825992054</v>
      </c>
      <c r="F84">
        <f t="shared" si="9"/>
        <v>97705.430472267733</v>
      </c>
      <c r="G84" s="28">
        <f>0</f>
        <v>0</v>
      </c>
      <c r="H84">
        <f t="shared" si="6"/>
        <v>77</v>
      </c>
      <c r="I84" s="27">
        <f t="shared" si="7"/>
        <v>6393.3371738569649</v>
      </c>
    </row>
    <row r="85" spans="1:11" x14ac:dyDescent="0.3">
      <c r="A85">
        <v>79</v>
      </c>
      <c r="B85">
        <v>78</v>
      </c>
      <c r="C85">
        <f t="shared" si="11"/>
        <v>14564.526143682824</v>
      </c>
      <c r="D85">
        <f t="shared" si="8"/>
        <v>13514.192766105945</v>
      </c>
      <c r="E85">
        <f t="shared" si="10"/>
        <v>1050.3333775768781</v>
      </c>
      <c r="F85">
        <f t="shared" si="9"/>
        <v>84191.237706161788</v>
      </c>
      <c r="G85" s="28">
        <f>0</f>
        <v>0</v>
      </c>
      <c r="H85">
        <f t="shared" si="6"/>
        <v>78</v>
      </c>
      <c r="I85" s="27">
        <f t="shared" si="7"/>
        <v>6325.3397713153245</v>
      </c>
    </row>
    <row r="86" spans="1:11" x14ac:dyDescent="0.3">
      <c r="A86">
        <v>80</v>
      </c>
      <c r="B86">
        <v>79</v>
      </c>
      <c r="C86">
        <f t="shared" si="11"/>
        <v>14564.526143682824</v>
      </c>
      <c r="D86">
        <f t="shared" si="8"/>
        <v>13659.470338341585</v>
      </c>
      <c r="E86">
        <f t="shared" si="10"/>
        <v>905.05580534123919</v>
      </c>
      <c r="F86">
        <f t="shared" si="9"/>
        <v>70531.767367820197</v>
      </c>
      <c r="G86" s="28">
        <f>0</f>
        <v>0</v>
      </c>
      <c r="H86">
        <f t="shared" si="6"/>
        <v>79</v>
      </c>
      <c r="I86" s="27">
        <f t="shared" si="7"/>
        <v>6258.0655664757114</v>
      </c>
    </row>
    <row r="87" spans="1:11" x14ac:dyDescent="0.3">
      <c r="A87">
        <v>81</v>
      </c>
      <c r="B87">
        <v>80</v>
      </c>
      <c r="C87">
        <f t="shared" si="11"/>
        <v>14564.526143682824</v>
      </c>
      <c r="D87">
        <f t="shared" si="8"/>
        <v>13806.309644478757</v>
      </c>
      <c r="E87">
        <f t="shared" si="10"/>
        <v>758.21649920406708</v>
      </c>
      <c r="F87">
        <f t="shared" si="9"/>
        <v>56725.457723341438</v>
      </c>
      <c r="G87" s="28">
        <f>0</f>
        <v>0</v>
      </c>
      <c r="H87">
        <f t="shared" si="6"/>
        <v>80</v>
      </c>
      <c r="I87" s="27">
        <f t="shared" si="7"/>
        <v>6191.5068676484889</v>
      </c>
    </row>
    <row r="88" spans="1:11" x14ac:dyDescent="0.3">
      <c r="A88">
        <v>82</v>
      </c>
      <c r="B88">
        <v>81</v>
      </c>
      <c r="C88">
        <f t="shared" si="11"/>
        <v>14564.526143682824</v>
      </c>
      <c r="D88">
        <f t="shared" si="8"/>
        <v>13954.727473156903</v>
      </c>
      <c r="E88">
        <f t="shared" si="10"/>
        <v>609.79867052592044</v>
      </c>
      <c r="F88">
        <f t="shared" si="9"/>
        <v>42770.730250184533</v>
      </c>
      <c r="G88" s="28">
        <f>0</f>
        <v>0</v>
      </c>
      <c r="H88">
        <f t="shared" si="6"/>
        <v>81</v>
      </c>
      <c r="I88" s="27">
        <f t="shared" si="7"/>
        <v>6125.6560649502726</v>
      </c>
    </row>
    <row r="89" spans="1:11" x14ac:dyDescent="0.3">
      <c r="A89">
        <v>83</v>
      </c>
      <c r="B89">
        <v>82</v>
      </c>
      <c r="C89">
        <f t="shared" si="11"/>
        <v>14564.526143682824</v>
      </c>
      <c r="D89">
        <f t="shared" si="8"/>
        <v>14104.74079349334</v>
      </c>
      <c r="E89">
        <f t="shared" si="10"/>
        <v>459.78535018948378</v>
      </c>
      <c r="F89">
        <f t="shared" si="9"/>
        <v>28665.989456691193</v>
      </c>
      <c r="G89" s="28">
        <f>0</f>
        <v>0</v>
      </c>
      <c r="H89">
        <f t="shared" si="6"/>
        <v>82</v>
      </c>
      <c r="I89" s="27">
        <f t="shared" si="7"/>
        <v>6060.5056294338592</v>
      </c>
    </row>
    <row r="90" spans="1:11" x14ac:dyDescent="0.3">
      <c r="A90">
        <v>84</v>
      </c>
      <c r="B90">
        <v>83</v>
      </c>
      <c r="C90">
        <f t="shared" si="11"/>
        <v>14564.526143682824</v>
      </c>
      <c r="D90">
        <f t="shared" si="8"/>
        <v>14256.366757023394</v>
      </c>
      <c r="E90">
        <f t="shared" si="10"/>
        <v>308.15938665943037</v>
      </c>
      <c r="F90">
        <f t="shared" si="9"/>
        <v>14409.6226996678</v>
      </c>
      <c r="G90" s="28">
        <f>0</f>
        <v>0</v>
      </c>
      <c r="H90">
        <f t="shared" si="6"/>
        <v>83</v>
      </c>
      <c r="I90" s="27">
        <f t="shared" si="7"/>
        <v>5996.0481122274141</v>
      </c>
    </row>
    <row r="91" spans="1:11" x14ac:dyDescent="0.3">
      <c r="A91">
        <v>85</v>
      </c>
      <c r="B91">
        <v>84</v>
      </c>
      <c r="C91">
        <f>D91+E91</f>
        <v>14564.526143689229</v>
      </c>
      <c r="D91">
        <f>F90</f>
        <v>14409.6226996678</v>
      </c>
      <c r="E91">
        <f t="shared" si="10"/>
        <v>154.90344402142884</v>
      </c>
      <c r="F91">
        <f>ROUND(F90-D91,2)</f>
        <v>0</v>
      </c>
      <c r="G91" s="28">
        <f>0</f>
        <v>0</v>
      </c>
      <c r="H91">
        <f t="shared" si="6"/>
        <v>84</v>
      </c>
      <c r="I91" s="27">
        <f t="shared" si="7"/>
        <v>5932.2761436854316</v>
      </c>
    </row>
    <row r="92" spans="1:11" x14ac:dyDescent="0.3">
      <c r="F92" s="29" t="s">
        <v>23</v>
      </c>
      <c r="G92" s="30">
        <f>IRR(C7:C91,0)*12</f>
        <v>0.12900000000000045</v>
      </c>
      <c r="H92" s="25"/>
      <c r="I92" s="25">
        <f>SUM(E8:E91)</f>
        <v>420420.1960693635</v>
      </c>
    </row>
    <row r="96" spans="1:11" x14ac:dyDescent="0.3">
      <c r="C96" s="29"/>
      <c r="D96" s="25"/>
      <c r="E96" s="29" t="s">
        <v>24</v>
      </c>
      <c r="F96" s="29" t="s">
        <v>25</v>
      </c>
      <c r="G96" s="25">
        <f>1+G8*K4</f>
        <v>1</v>
      </c>
      <c r="H96" s="1" t="s">
        <v>26</v>
      </c>
      <c r="I96" s="29" t="s">
        <v>27</v>
      </c>
      <c r="J96" s="31">
        <f>K2</f>
        <v>0.12900000000000045</v>
      </c>
      <c r="K96" t="s">
        <v>28</v>
      </c>
    </row>
    <row r="97" spans="3:11" x14ac:dyDescent="0.3">
      <c r="C97" s="29"/>
      <c r="D97" s="25"/>
      <c r="E97" s="29" t="s">
        <v>29</v>
      </c>
      <c r="F97" s="29" t="s">
        <v>30</v>
      </c>
      <c r="G97" s="25">
        <f>(1+K4)^G8</f>
        <v>1</v>
      </c>
      <c r="H97" s="1" t="s">
        <v>26</v>
      </c>
      <c r="I97" s="29" t="s">
        <v>31</v>
      </c>
      <c r="J97" s="31">
        <f>K2</f>
        <v>0.12900000000000045</v>
      </c>
      <c r="K97" t="s">
        <v>32</v>
      </c>
    </row>
    <row r="98" spans="3:11" x14ac:dyDescent="0.3">
      <c r="C98" s="29"/>
      <c r="D98" s="25"/>
      <c r="E98" s="25"/>
      <c r="F98" s="25"/>
      <c r="G98" s="2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A76EB-315F-4C52-B534-D157055F1A8C}">
  <dimension ref="A1:Q99"/>
  <sheetViews>
    <sheetView workbookViewId="0">
      <selection activeCell="L2" sqref="L2"/>
    </sheetView>
  </sheetViews>
  <sheetFormatPr defaultRowHeight="14.4" x14ac:dyDescent="0.3"/>
  <cols>
    <col min="1" max="1" width="2.44140625" customWidth="1"/>
    <col min="2" max="2" width="23.33203125" customWidth="1"/>
    <col min="3" max="3" width="11.109375" style="1" customWidth="1"/>
    <col min="4" max="4" width="12.21875" customWidth="1"/>
    <col min="5" max="5" width="12.88671875" bestFit="1" customWidth="1"/>
    <col min="6" max="6" width="26.109375" customWidth="1"/>
    <col min="7" max="7" width="15.21875" customWidth="1"/>
    <col min="8" max="8" width="12.77734375" customWidth="1"/>
    <col min="9" max="9" width="16.77734375" customWidth="1"/>
    <col min="10" max="10" width="33" customWidth="1"/>
    <col min="11" max="11" width="16.88671875" customWidth="1"/>
    <col min="12" max="12" width="15.21875" customWidth="1"/>
    <col min="13" max="13" width="12" customWidth="1"/>
  </cols>
  <sheetData>
    <row r="1" spans="1:17" ht="15" thickBot="1" x14ac:dyDescent="0.35">
      <c r="J1" s="1"/>
    </row>
    <row r="2" spans="1:17" s="2" customFormat="1" ht="21" x14ac:dyDescent="0.4">
      <c r="B2" s="3" t="s">
        <v>0</v>
      </c>
      <c r="C2" s="4" t="s">
        <v>1</v>
      </c>
      <c r="D2" s="5">
        <v>84</v>
      </c>
      <c r="F2" s="3" t="s">
        <v>2</v>
      </c>
      <c r="G2" s="4" t="s">
        <v>3</v>
      </c>
      <c r="H2" s="5">
        <f>H3*(1+H3)^D2/((1+H3)^D2-1)</f>
        <v>1.8137641523888946E-2</v>
      </c>
      <c r="I2" s="2">
        <f>H3/(1-(1+H3)^-D2)</f>
        <v>1.8137641523888949E-2</v>
      </c>
      <c r="K2" s="6" t="s">
        <v>4</v>
      </c>
      <c r="L2" s="7">
        <v>0.12895227931541045</v>
      </c>
      <c r="M2" s="32">
        <f>SUM(M7:M91)</f>
        <v>9.1704460737673799E-4</v>
      </c>
      <c r="N2" s="33"/>
    </row>
    <row r="3" spans="1:17" s="2" customFormat="1" ht="21" x14ac:dyDescent="0.4">
      <c r="B3" s="10" t="s">
        <v>5</v>
      </c>
      <c r="C3" s="11" t="s">
        <v>6</v>
      </c>
      <c r="D3" s="12">
        <v>0.129</v>
      </c>
      <c r="F3" s="13" t="s">
        <v>7</v>
      </c>
      <c r="G3" s="14" t="s">
        <v>8</v>
      </c>
      <c r="H3" s="15">
        <f>D3/12</f>
        <v>1.0750000000000001E-2</v>
      </c>
      <c r="K3" s="13" t="s">
        <v>9</v>
      </c>
      <c r="L3" s="2">
        <v>12</v>
      </c>
      <c r="N3" s="16"/>
    </row>
    <row r="4" spans="1:17" s="2" customFormat="1" ht="18.600000000000001" thickBot="1" x14ac:dyDescent="0.4">
      <c r="B4" s="17" t="s">
        <v>10</v>
      </c>
      <c r="C4" s="18" t="s">
        <v>11</v>
      </c>
      <c r="D4" s="19">
        <v>803000</v>
      </c>
      <c r="F4" s="17" t="s">
        <v>12</v>
      </c>
      <c r="G4" s="18" t="s">
        <v>13</v>
      </c>
      <c r="H4" s="19">
        <f>ROUND(D4*H2,2)</f>
        <v>14564.53</v>
      </c>
      <c r="K4" s="17" t="s">
        <v>14</v>
      </c>
      <c r="L4" s="20">
        <f>L2/12</f>
        <v>1.0746023276284204E-2</v>
      </c>
      <c r="M4" s="20" t="s">
        <v>15</v>
      </c>
      <c r="N4" s="21"/>
    </row>
    <row r="5" spans="1:17" x14ac:dyDescent="0.3">
      <c r="B5" s="1"/>
    </row>
    <row r="6" spans="1:17" s="23" customFormat="1" ht="19.8" x14ac:dyDescent="0.4">
      <c r="A6" s="22"/>
      <c r="C6" s="24" t="s">
        <v>33</v>
      </c>
      <c r="E6" s="24" t="s">
        <v>34</v>
      </c>
      <c r="F6" s="24" t="s">
        <v>35</v>
      </c>
      <c r="G6" s="24" t="s">
        <v>18</v>
      </c>
      <c r="H6" s="24" t="s">
        <v>19</v>
      </c>
      <c r="I6" s="24" t="s">
        <v>20</v>
      </c>
      <c r="J6" s="23" t="s">
        <v>36</v>
      </c>
      <c r="K6" s="34" t="s">
        <v>21</v>
      </c>
      <c r="L6" s="34" t="s">
        <v>22</v>
      </c>
      <c r="M6" s="35" t="s">
        <v>37</v>
      </c>
      <c r="N6" s="35"/>
      <c r="O6" s="35"/>
      <c r="P6" s="35"/>
      <c r="Q6" s="35"/>
    </row>
    <row r="7" spans="1:17" x14ac:dyDescent="0.3">
      <c r="D7">
        <v>0</v>
      </c>
      <c r="E7" s="36">
        <v>43362</v>
      </c>
      <c r="F7" s="37">
        <f>YEAR(E7)-2000+(E7-DATE(YEAR(E7)-1,12,31))/(DATE(YEAR(E7)+1,1,1)-DATE(YEAR(E7),1,1))</f>
        <v>18.717808219178082</v>
      </c>
      <c r="G7" s="41">
        <v>-803000</v>
      </c>
      <c r="H7" s="27"/>
      <c r="I7" s="27"/>
      <c r="J7" s="27">
        <v>803000</v>
      </c>
      <c r="K7" s="26">
        <f>C7/30</f>
        <v>0</v>
      </c>
      <c r="L7">
        <f>D7</f>
        <v>0</v>
      </c>
      <c r="M7" s="27">
        <f t="shared" ref="M7:M70" si="0">G7/(1+K7*$L$4)/(1+$L$4)^L7</f>
        <v>-803000</v>
      </c>
    </row>
    <row r="8" spans="1:17" x14ac:dyDescent="0.3">
      <c r="A8">
        <f>WEEKDAY(EDATE($E$7+1,D8),2)</f>
        <v>6</v>
      </c>
      <c r="B8">
        <f>IF(A8&gt;5,9-A8,1)</f>
        <v>3</v>
      </c>
      <c r="D8">
        <v>1</v>
      </c>
      <c r="E8" s="36">
        <f>EDATE($E$7,D8)+B8</f>
        <v>43395</v>
      </c>
      <c r="F8" s="37">
        <f t="shared" ref="F8:F71" si="1">YEAR(E8)-2000+(E8-DATE(YEAR(E8)-1,12,31))/(DATE(YEAR(E8)+1,1,1)-DATE(YEAR(E8),1,1))</f>
        <v>18.80821917808219</v>
      </c>
      <c r="G8" s="27">
        <f>$H$4</f>
        <v>14564.53</v>
      </c>
      <c r="H8" s="27">
        <f t="shared" ref="H8:H71" si="2">G8-I8</f>
        <v>5199.130000000001</v>
      </c>
      <c r="I8" s="27">
        <f t="shared" ref="I8:I71" si="3">ROUND(J7*$D$3*(F8-F7),2)</f>
        <v>9365.4</v>
      </c>
      <c r="J8" s="27">
        <f t="shared" ref="J8:J71" si="4">J7-H8</f>
        <v>797800.87</v>
      </c>
      <c r="K8" s="28">
        <f>(DAY(E8)-19)/30</f>
        <v>0.1</v>
      </c>
      <c r="L8">
        <f t="shared" ref="L8:L71" si="5">D8</f>
        <v>1</v>
      </c>
      <c r="M8" s="27">
        <f t="shared" si="0"/>
        <v>14394.21515172756</v>
      </c>
    </row>
    <row r="9" spans="1:17" x14ac:dyDescent="0.3">
      <c r="A9">
        <f t="shared" ref="A9:A72" si="6">WEEKDAY(EDATE($E$7+1,D9),2)</f>
        <v>2</v>
      </c>
      <c r="B9">
        <f t="shared" ref="B9:B72" si="7">IF(A9&gt;5,9-A9,1)</f>
        <v>1</v>
      </c>
      <c r="D9">
        <v>2</v>
      </c>
      <c r="E9" s="36">
        <f t="shared" ref="E9:E72" si="8">EDATE($E$7,D9)+B9</f>
        <v>43424</v>
      </c>
      <c r="F9" s="37">
        <f t="shared" si="1"/>
        <v>18.887671232876713</v>
      </c>
      <c r="G9" s="27">
        <f>G8</f>
        <v>14564.53</v>
      </c>
      <c r="H9" s="27">
        <f t="shared" si="2"/>
        <v>6387.6200000000008</v>
      </c>
      <c r="I9" s="27">
        <f t="shared" si="3"/>
        <v>8176.91</v>
      </c>
      <c r="J9" s="27">
        <f t="shared" si="4"/>
        <v>791413.25</v>
      </c>
      <c r="K9" s="28">
        <f t="shared" ref="K9:K72" si="9">(DAY(E9)-19)/30</f>
        <v>3.3333333333333333E-2</v>
      </c>
      <c r="L9">
        <f t="shared" si="5"/>
        <v>2</v>
      </c>
      <c r="M9" s="27">
        <f t="shared" si="0"/>
        <v>14251.377859147595</v>
      </c>
    </row>
    <row r="10" spans="1:17" x14ac:dyDescent="0.3">
      <c r="A10">
        <f t="shared" si="6"/>
        <v>4</v>
      </c>
      <c r="B10">
        <f t="shared" si="7"/>
        <v>1</v>
      </c>
      <c r="D10">
        <v>3</v>
      </c>
      <c r="E10" s="36">
        <f t="shared" si="8"/>
        <v>43454</v>
      </c>
      <c r="F10" s="37">
        <f t="shared" si="1"/>
        <v>18.969863013698632</v>
      </c>
      <c r="G10" s="27">
        <f t="shared" ref="G10:G73" si="10">G9</f>
        <v>14564.53</v>
      </c>
      <c r="H10" s="27">
        <f t="shared" si="2"/>
        <v>6173.380000000001</v>
      </c>
      <c r="I10" s="27">
        <f t="shared" si="3"/>
        <v>8391.15</v>
      </c>
      <c r="J10" s="27">
        <f t="shared" si="4"/>
        <v>785239.87</v>
      </c>
      <c r="K10" s="28">
        <f t="shared" si="9"/>
        <v>3.3333333333333333E-2</v>
      </c>
      <c r="L10">
        <f t="shared" si="5"/>
        <v>3</v>
      </c>
      <c r="M10" s="27">
        <f t="shared" si="0"/>
        <v>14099.860430766223</v>
      </c>
    </row>
    <row r="11" spans="1:17" x14ac:dyDescent="0.3">
      <c r="A11">
        <f t="shared" si="6"/>
        <v>7</v>
      </c>
      <c r="B11">
        <f t="shared" si="7"/>
        <v>2</v>
      </c>
      <c r="D11">
        <v>4</v>
      </c>
      <c r="E11" s="36">
        <f t="shared" si="8"/>
        <v>43486</v>
      </c>
      <c r="F11" s="37">
        <f t="shared" si="1"/>
        <v>19.057534246575344</v>
      </c>
      <c r="G11" s="27">
        <f t="shared" si="10"/>
        <v>14564.53</v>
      </c>
      <c r="H11" s="27">
        <f t="shared" si="2"/>
        <v>5683.7900000000009</v>
      </c>
      <c r="I11" s="27">
        <f t="shared" si="3"/>
        <v>8880.74</v>
      </c>
      <c r="J11" s="27">
        <f t="shared" si="4"/>
        <v>779556.08</v>
      </c>
      <c r="K11" s="28">
        <f t="shared" si="9"/>
        <v>6.6666666666666666E-2</v>
      </c>
      <c r="L11">
        <f t="shared" si="5"/>
        <v>4</v>
      </c>
      <c r="M11" s="27">
        <f t="shared" si="0"/>
        <v>13944.960594340298</v>
      </c>
    </row>
    <row r="12" spans="1:17" x14ac:dyDescent="0.3">
      <c r="A12">
        <f t="shared" si="6"/>
        <v>3</v>
      </c>
      <c r="B12">
        <f t="shared" si="7"/>
        <v>1</v>
      </c>
      <c r="D12">
        <v>5</v>
      </c>
      <c r="E12" s="36">
        <f t="shared" si="8"/>
        <v>43516</v>
      </c>
      <c r="F12" s="37">
        <f t="shared" si="1"/>
        <v>19.139726027397259</v>
      </c>
      <c r="G12" s="27">
        <f t="shared" si="10"/>
        <v>14564.53</v>
      </c>
      <c r="H12" s="27">
        <f t="shared" si="2"/>
        <v>6299.1</v>
      </c>
      <c r="I12" s="27">
        <f t="shared" si="3"/>
        <v>8265.43</v>
      </c>
      <c r="J12" s="27">
        <f t="shared" si="4"/>
        <v>773256.98</v>
      </c>
      <c r="K12" s="28">
        <f t="shared" si="9"/>
        <v>3.3333333333333333E-2</v>
      </c>
      <c r="L12">
        <f t="shared" si="5"/>
        <v>5</v>
      </c>
      <c r="M12" s="27">
        <f t="shared" si="0"/>
        <v>13801.641144449104</v>
      </c>
    </row>
    <row r="13" spans="1:17" x14ac:dyDescent="0.3">
      <c r="A13">
        <f t="shared" si="6"/>
        <v>3</v>
      </c>
      <c r="B13">
        <f t="shared" si="7"/>
        <v>1</v>
      </c>
      <c r="D13">
        <v>6</v>
      </c>
      <c r="E13" s="36">
        <f t="shared" si="8"/>
        <v>43544</v>
      </c>
      <c r="F13" s="37">
        <f t="shared" si="1"/>
        <v>19.216438356164385</v>
      </c>
      <c r="G13" s="27">
        <f t="shared" si="10"/>
        <v>14564.53</v>
      </c>
      <c r="H13" s="27">
        <f t="shared" si="2"/>
        <v>6912.4600000000009</v>
      </c>
      <c r="I13" s="27">
        <f t="shared" si="3"/>
        <v>7652.07</v>
      </c>
      <c r="J13" s="27">
        <f t="shared" si="4"/>
        <v>766344.52</v>
      </c>
      <c r="K13" s="28">
        <f t="shared" si="9"/>
        <v>3.3333333333333333E-2</v>
      </c>
      <c r="L13">
        <f t="shared" si="5"/>
        <v>6</v>
      </c>
      <c r="M13" s="27">
        <f t="shared" si="0"/>
        <v>13654.90521517142</v>
      </c>
    </row>
    <row r="14" spans="1:17" x14ac:dyDescent="0.3">
      <c r="A14">
        <f t="shared" si="6"/>
        <v>6</v>
      </c>
      <c r="B14">
        <f t="shared" si="7"/>
        <v>3</v>
      </c>
      <c r="D14">
        <v>7</v>
      </c>
      <c r="E14" s="36">
        <f t="shared" si="8"/>
        <v>43577</v>
      </c>
      <c r="F14" s="37">
        <f t="shared" si="1"/>
        <v>19.306849315068494</v>
      </c>
      <c r="G14" s="27">
        <f t="shared" si="10"/>
        <v>14564.53</v>
      </c>
      <c r="H14" s="27">
        <f t="shared" si="2"/>
        <v>5626.6400000000012</v>
      </c>
      <c r="I14" s="27">
        <f t="shared" si="3"/>
        <v>8937.89</v>
      </c>
      <c r="J14" s="27">
        <f t="shared" si="4"/>
        <v>760717.88</v>
      </c>
      <c r="K14" s="28">
        <f t="shared" si="9"/>
        <v>0.1</v>
      </c>
      <c r="L14">
        <f t="shared" si="5"/>
        <v>7</v>
      </c>
      <c r="M14" s="27">
        <f t="shared" si="0"/>
        <v>13500.06134731716</v>
      </c>
    </row>
    <row r="15" spans="1:17" x14ac:dyDescent="0.3">
      <c r="A15">
        <f t="shared" si="6"/>
        <v>1</v>
      </c>
      <c r="B15">
        <f t="shared" si="7"/>
        <v>1</v>
      </c>
      <c r="D15">
        <v>8</v>
      </c>
      <c r="E15" s="36">
        <f t="shared" si="8"/>
        <v>43605</v>
      </c>
      <c r="F15" s="37">
        <f t="shared" si="1"/>
        <v>19.383561643835616</v>
      </c>
      <c r="G15" s="27">
        <f t="shared" si="10"/>
        <v>14564.53</v>
      </c>
      <c r="H15" s="27">
        <f t="shared" si="2"/>
        <v>7036.5500000000011</v>
      </c>
      <c r="I15" s="27">
        <f t="shared" si="3"/>
        <v>7527.98</v>
      </c>
      <c r="J15" s="27">
        <f t="shared" si="4"/>
        <v>753681.33</v>
      </c>
      <c r="K15" s="28">
        <f t="shared" si="9"/>
        <v>3.3333333333333333E-2</v>
      </c>
      <c r="L15">
        <f t="shared" si="5"/>
        <v>8</v>
      </c>
      <c r="M15" s="27">
        <f t="shared" si="0"/>
        <v>13366.09696008325</v>
      </c>
    </row>
    <row r="16" spans="1:17" x14ac:dyDescent="0.3">
      <c r="A16">
        <f t="shared" si="6"/>
        <v>4</v>
      </c>
      <c r="B16">
        <f t="shared" si="7"/>
        <v>1</v>
      </c>
      <c r="D16">
        <v>9</v>
      </c>
      <c r="E16" s="36">
        <f t="shared" si="8"/>
        <v>43636</v>
      </c>
      <c r="F16" s="37">
        <f t="shared" si="1"/>
        <v>19.468493150684932</v>
      </c>
      <c r="G16" s="27">
        <f t="shared" si="10"/>
        <v>14564.53</v>
      </c>
      <c r="H16" s="27">
        <f t="shared" si="2"/>
        <v>6307.0700000000015</v>
      </c>
      <c r="I16" s="27">
        <f t="shared" si="3"/>
        <v>8257.4599999999991</v>
      </c>
      <c r="J16" s="27">
        <f t="shared" si="4"/>
        <v>747374.26</v>
      </c>
      <c r="K16" s="28">
        <f t="shared" si="9"/>
        <v>3.3333333333333333E-2</v>
      </c>
      <c r="L16">
        <f t="shared" si="5"/>
        <v>9</v>
      </c>
      <c r="M16" s="27">
        <f t="shared" si="0"/>
        <v>13223.99163813447</v>
      </c>
    </row>
    <row r="17" spans="1:13" x14ac:dyDescent="0.3">
      <c r="A17">
        <f t="shared" si="6"/>
        <v>6</v>
      </c>
      <c r="B17">
        <f t="shared" si="7"/>
        <v>3</v>
      </c>
      <c r="D17">
        <v>10</v>
      </c>
      <c r="E17" s="36">
        <f t="shared" si="8"/>
        <v>43668</v>
      </c>
      <c r="F17" s="37">
        <f t="shared" si="1"/>
        <v>19.556164383561644</v>
      </c>
      <c r="G17" s="27">
        <f t="shared" si="10"/>
        <v>14564.53</v>
      </c>
      <c r="H17" s="27">
        <f t="shared" si="2"/>
        <v>6112.0300000000007</v>
      </c>
      <c r="I17" s="27">
        <f t="shared" si="3"/>
        <v>8452.5</v>
      </c>
      <c r="J17" s="27">
        <f t="shared" si="4"/>
        <v>741262.23</v>
      </c>
      <c r="K17" s="28">
        <f t="shared" si="9"/>
        <v>0.1</v>
      </c>
      <c r="L17">
        <f t="shared" si="5"/>
        <v>10</v>
      </c>
      <c r="M17" s="27">
        <f t="shared" si="0"/>
        <v>13074.034243230984</v>
      </c>
    </row>
    <row r="18" spans="1:13" x14ac:dyDescent="0.3">
      <c r="A18">
        <f t="shared" si="6"/>
        <v>2</v>
      </c>
      <c r="B18">
        <f t="shared" si="7"/>
        <v>1</v>
      </c>
      <c r="D18">
        <v>11</v>
      </c>
      <c r="E18" s="36">
        <f t="shared" si="8"/>
        <v>43697</v>
      </c>
      <c r="F18" s="37">
        <f t="shared" si="1"/>
        <v>19.635616438356166</v>
      </c>
      <c r="G18" s="27">
        <f t="shared" si="10"/>
        <v>14564.53</v>
      </c>
      <c r="H18" s="27">
        <f t="shared" si="2"/>
        <v>6967.1</v>
      </c>
      <c r="I18" s="27">
        <f t="shared" si="3"/>
        <v>7597.43</v>
      </c>
      <c r="J18" s="27">
        <f t="shared" si="4"/>
        <v>734295.13</v>
      </c>
      <c r="K18" s="28">
        <f t="shared" si="9"/>
        <v>3.3333333333333333E-2</v>
      </c>
      <c r="L18">
        <f t="shared" si="5"/>
        <v>11</v>
      </c>
      <c r="M18" s="27">
        <f t="shared" si="0"/>
        <v>12944.297426411435</v>
      </c>
    </row>
    <row r="19" spans="1:13" x14ac:dyDescent="0.3">
      <c r="A19">
        <f t="shared" si="6"/>
        <v>5</v>
      </c>
      <c r="B19">
        <f t="shared" si="7"/>
        <v>1</v>
      </c>
      <c r="D19">
        <v>12</v>
      </c>
      <c r="E19" s="36">
        <f t="shared" si="8"/>
        <v>43728</v>
      </c>
      <c r="F19" s="37">
        <f t="shared" si="1"/>
        <v>19.720547945205478</v>
      </c>
      <c r="G19" s="27">
        <f t="shared" si="10"/>
        <v>14564.53</v>
      </c>
      <c r="H19" s="27">
        <f t="shared" si="2"/>
        <v>6519.47</v>
      </c>
      <c r="I19" s="27">
        <f t="shared" si="3"/>
        <v>8045.06</v>
      </c>
      <c r="J19" s="27">
        <f t="shared" si="4"/>
        <v>727775.66</v>
      </c>
      <c r="K19" s="28">
        <f t="shared" si="9"/>
        <v>3.3333333333333333E-2</v>
      </c>
      <c r="L19">
        <f t="shared" si="5"/>
        <v>12</v>
      </c>
      <c r="M19" s="27">
        <f t="shared" si="0"/>
        <v>12806.676581771871</v>
      </c>
    </row>
    <row r="20" spans="1:13" x14ac:dyDescent="0.3">
      <c r="A20">
        <f t="shared" si="6"/>
        <v>7</v>
      </c>
      <c r="B20">
        <f t="shared" si="7"/>
        <v>2</v>
      </c>
      <c r="D20">
        <v>13</v>
      </c>
      <c r="E20" s="36">
        <f t="shared" si="8"/>
        <v>43759</v>
      </c>
      <c r="F20" s="37">
        <f t="shared" si="1"/>
        <v>19.805479452054794</v>
      </c>
      <c r="G20" s="27">
        <f t="shared" si="10"/>
        <v>14564.53</v>
      </c>
      <c r="H20" s="27">
        <f t="shared" si="2"/>
        <v>6590.9000000000005</v>
      </c>
      <c r="I20" s="27">
        <f t="shared" si="3"/>
        <v>7973.63</v>
      </c>
      <c r="J20" s="27">
        <f t="shared" si="4"/>
        <v>721184.76</v>
      </c>
      <c r="K20" s="28">
        <f t="shared" si="9"/>
        <v>6.6666666666666666E-2</v>
      </c>
      <c r="L20">
        <f t="shared" si="5"/>
        <v>13</v>
      </c>
      <c r="M20" s="27">
        <f t="shared" si="0"/>
        <v>12665.983550275789</v>
      </c>
    </row>
    <row r="21" spans="1:13" x14ac:dyDescent="0.3">
      <c r="A21">
        <f t="shared" si="6"/>
        <v>3</v>
      </c>
      <c r="B21">
        <f t="shared" si="7"/>
        <v>1</v>
      </c>
      <c r="D21">
        <v>14</v>
      </c>
      <c r="E21" s="36">
        <f t="shared" si="8"/>
        <v>43789</v>
      </c>
      <c r="F21" s="37">
        <f t="shared" si="1"/>
        <v>19.887671232876713</v>
      </c>
      <c r="G21" s="27">
        <f t="shared" si="10"/>
        <v>14564.53</v>
      </c>
      <c r="H21" s="27">
        <f t="shared" si="2"/>
        <v>6918.0000000000009</v>
      </c>
      <c r="I21" s="27">
        <f t="shared" si="3"/>
        <v>7646.53</v>
      </c>
      <c r="J21" s="27">
        <f t="shared" si="4"/>
        <v>714266.76</v>
      </c>
      <c r="K21" s="28">
        <f t="shared" si="9"/>
        <v>3.3333333333333333E-2</v>
      </c>
      <c r="L21">
        <f t="shared" si="5"/>
        <v>14</v>
      </c>
      <c r="M21" s="27">
        <f t="shared" si="0"/>
        <v>12535.808797720863</v>
      </c>
    </row>
    <row r="22" spans="1:13" x14ac:dyDescent="0.3">
      <c r="A22">
        <f t="shared" si="6"/>
        <v>5</v>
      </c>
      <c r="B22">
        <f t="shared" si="7"/>
        <v>1</v>
      </c>
      <c r="D22">
        <v>15</v>
      </c>
      <c r="E22" s="36">
        <f t="shared" si="8"/>
        <v>43819</v>
      </c>
      <c r="F22" s="37">
        <f t="shared" si="1"/>
        <v>19.969863013698632</v>
      </c>
      <c r="G22" s="27">
        <f t="shared" si="10"/>
        <v>14564.53</v>
      </c>
      <c r="H22" s="27">
        <f t="shared" si="2"/>
        <v>6991.35</v>
      </c>
      <c r="I22" s="27">
        <f t="shared" si="3"/>
        <v>7573.18</v>
      </c>
      <c r="J22" s="27">
        <f t="shared" si="4"/>
        <v>707275.41</v>
      </c>
      <c r="K22" s="28">
        <f t="shared" si="9"/>
        <v>3.3333333333333333E-2</v>
      </c>
      <c r="L22">
        <f t="shared" si="5"/>
        <v>15</v>
      </c>
      <c r="M22" s="27">
        <f t="shared" si="0"/>
        <v>12402.530911857213</v>
      </c>
    </row>
    <row r="23" spans="1:13" x14ac:dyDescent="0.3">
      <c r="A23">
        <f t="shared" si="6"/>
        <v>1</v>
      </c>
      <c r="B23">
        <f t="shared" si="7"/>
        <v>1</v>
      </c>
      <c r="D23">
        <v>16</v>
      </c>
      <c r="E23" s="36">
        <f t="shared" si="8"/>
        <v>43850</v>
      </c>
      <c r="F23" s="37">
        <f t="shared" si="1"/>
        <v>20.05464480874317</v>
      </c>
      <c r="G23" s="27">
        <f t="shared" si="10"/>
        <v>14564.53</v>
      </c>
      <c r="H23" s="27">
        <f t="shared" si="2"/>
        <v>6829.1600000000008</v>
      </c>
      <c r="I23" s="27">
        <f t="shared" si="3"/>
        <v>7735.37</v>
      </c>
      <c r="J23" s="27">
        <f t="shared" si="4"/>
        <v>700446.25</v>
      </c>
      <c r="K23" s="28">
        <f t="shared" si="9"/>
        <v>3.3333333333333333E-2</v>
      </c>
      <c r="L23">
        <f t="shared" si="5"/>
        <v>16</v>
      </c>
      <c r="M23" s="27">
        <f t="shared" si="0"/>
        <v>12270.670006353337</v>
      </c>
    </row>
    <row r="24" spans="1:13" x14ac:dyDescent="0.3">
      <c r="A24">
        <f t="shared" si="6"/>
        <v>4</v>
      </c>
      <c r="B24">
        <f t="shared" si="7"/>
        <v>1</v>
      </c>
      <c r="D24">
        <v>17</v>
      </c>
      <c r="E24" s="36">
        <f t="shared" si="8"/>
        <v>43881</v>
      </c>
      <c r="F24" s="37">
        <f t="shared" si="1"/>
        <v>20.139344262295083</v>
      </c>
      <c r="G24" s="27">
        <f t="shared" si="10"/>
        <v>14564.53</v>
      </c>
      <c r="H24" s="27">
        <f t="shared" si="2"/>
        <v>6911.2900000000009</v>
      </c>
      <c r="I24" s="27">
        <f t="shared" si="3"/>
        <v>7653.24</v>
      </c>
      <c r="J24" s="27">
        <f t="shared" si="4"/>
        <v>693534.96</v>
      </c>
      <c r="K24" s="28">
        <f t="shared" si="9"/>
        <v>3.3333333333333333E-2</v>
      </c>
      <c r="L24">
        <f t="shared" si="5"/>
        <v>17</v>
      </c>
      <c r="M24" s="27">
        <f t="shared" si="0"/>
        <v>12140.211016194311</v>
      </c>
    </row>
    <row r="25" spans="1:13" x14ac:dyDescent="0.3">
      <c r="A25">
        <f t="shared" si="6"/>
        <v>5</v>
      </c>
      <c r="B25">
        <f t="shared" si="7"/>
        <v>1</v>
      </c>
      <c r="D25">
        <v>18</v>
      </c>
      <c r="E25" s="36">
        <f t="shared" si="8"/>
        <v>43910</v>
      </c>
      <c r="F25" s="37">
        <f t="shared" si="1"/>
        <v>20.218579234972676</v>
      </c>
      <c r="G25" s="27">
        <f t="shared" si="10"/>
        <v>14564.53</v>
      </c>
      <c r="H25" s="27">
        <f t="shared" si="2"/>
        <v>7475.6900000000005</v>
      </c>
      <c r="I25" s="27">
        <f t="shared" si="3"/>
        <v>7088.84</v>
      </c>
      <c r="J25" s="27">
        <f t="shared" si="4"/>
        <v>686059.27</v>
      </c>
      <c r="K25" s="28">
        <f t="shared" si="9"/>
        <v>3.3333333333333333E-2</v>
      </c>
      <c r="L25">
        <f t="shared" si="5"/>
        <v>18</v>
      </c>
      <c r="M25" s="27">
        <f t="shared" si="0"/>
        <v>12011.139036533043</v>
      </c>
    </row>
    <row r="26" spans="1:13" x14ac:dyDescent="0.3">
      <c r="A26">
        <f t="shared" si="6"/>
        <v>1</v>
      </c>
      <c r="B26">
        <f t="shared" si="7"/>
        <v>1</v>
      </c>
      <c r="D26">
        <v>19</v>
      </c>
      <c r="E26" s="36">
        <f t="shared" si="8"/>
        <v>43941</v>
      </c>
      <c r="F26" s="37">
        <f t="shared" si="1"/>
        <v>20.303278688524589</v>
      </c>
      <c r="G26" s="27">
        <f t="shared" si="10"/>
        <v>14564.53</v>
      </c>
      <c r="H26" s="27">
        <f t="shared" si="2"/>
        <v>7068.4900000000007</v>
      </c>
      <c r="I26" s="27">
        <f t="shared" si="3"/>
        <v>7496.04</v>
      </c>
      <c r="J26" s="27">
        <f t="shared" si="4"/>
        <v>678990.78</v>
      </c>
      <c r="K26" s="28">
        <f t="shared" si="9"/>
        <v>3.3333333333333333E-2</v>
      </c>
      <c r="L26">
        <f t="shared" si="5"/>
        <v>19</v>
      </c>
      <c r="M26" s="27">
        <f t="shared" si="0"/>
        <v>11883.439320987402</v>
      </c>
    </row>
    <row r="27" spans="1:13" x14ac:dyDescent="0.3">
      <c r="A27">
        <f t="shared" si="6"/>
        <v>3</v>
      </c>
      <c r="B27">
        <f t="shared" si="7"/>
        <v>1</v>
      </c>
      <c r="D27">
        <v>20</v>
      </c>
      <c r="E27" s="36">
        <f t="shared" si="8"/>
        <v>43971</v>
      </c>
      <c r="F27" s="37">
        <f t="shared" si="1"/>
        <v>20.385245901639344</v>
      </c>
      <c r="G27" s="27">
        <f t="shared" si="10"/>
        <v>14564.53</v>
      </c>
      <c r="H27" s="27">
        <f t="shared" si="2"/>
        <v>7385.0400000000009</v>
      </c>
      <c r="I27" s="27">
        <f t="shared" si="3"/>
        <v>7179.49</v>
      </c>
      <c r="J27" s="27">
        <f t="shared" si="4"/>
        <v>671605.74</v>
      </c>
      <c r="K27" s="28">
        <f t="shared" si="9"/>
        <v>3.3333333333333333E-2</v>
      </c>
      <c r="L27">
        <f t="shared" si="5"/>
        <v>20</v>
      </c>
      <c r="M27" s="27">
        <f t="shared" si="0"/>
        <v>11757.097279955464</v>
      </c>
    </row>
    <row r="28" spans="1:13" x14ac:dyDescent="0.3">
      <c r="A28">
        <f t="shared" si="6"/>
        <v>6</v>
      </c>
      <c r="B28">
        <f t="shared" si="7"/>
        <v>3</v>
      </c>
      <c r="D28">
        <v>21</v>
      </c>
      <c r="E28" s="36">
        <f t="shared" si="8"/>
        <v>44004</v>
      </c>
      <c r="F28" s="37">
        <f t="shared" si="1"/>
        <v>20.475409836065573</v>
      </c>
      <c r="G28" s="27">
        <f t="shared" si="10"/>
        <v>14564.53</v>
      </c>
      <c r="H28" s="27">
        <f t="shared" si="2"/>
        <v>6752.9800000000005</v>
      </c>
      <c r="I28" s="27">
        <f t="shared" si="3"/>
        <v>7811.55</v>
      </c>
      <c r="J28" s="27">
        <f t="shared" si="4"/>
        <v>664852.76</v>
      </c>
      <c r="K28" s="28">
        <f t="shared" si="9"/>
        <v>0.1</v>
      </c>
      <c r="L28">
        <f t="shared" si="5"/>
        <v>21</v>
      </c>
      <c r="M28" s="27">
        <f t="shared" si="0"/>
        <v>11623.774170869037</v>
      </c>
    </row>
    <row r="29" spans="1:13" x14ac:dyDescent="0.3">
      <c r="A29">
        <f t="shared" si="6"/>
        <v>1</v>
      </c>
      <c r="B29">
        <f t="shared" si="7"/>
        <v>1</v>
      </c>
      <c r="D29">
        <v>22</v>
      </c>
      <c r="E29" s="36">
        <f t="shared" si="8"/>
        <v>44032</v>
      </c>
      <c r="F29" s="37">
        <f t="shared" si="1"/>
        <v>20.551912568306012</v>
      </c>
      <c r="G29" s="27">
        <f t="shared" si="10"/>
        <v>14564.53</v>
      </c>
      <c r="H29" s="27">
        <f t="shared" si="2"/>
        <v>8003.2000000000007</v>
      </c>
      <c r="I29" s="27">
        <f t="shared" si="3"/>
        <v>6561.33</v>
      </c>
      <c r="J29" s="27">
        <f t="shared" si="4"/>
        <v>656849.56000000006</v>
      </c>
      <c r="K29" s="28">
        <f t="shared" si="9"/>
        <v>3.3333333333333333E-2</v>
      </c>
      <c r="L29">
        <f t="shared" si="5"/>
        <v>22</v>
      </c>
      <c r="M29" s="27">
        <f t="shared" si="0"/>
        <v>11508.428636942612</v>
      </c>
    </row>
    <row r="30" spans="1:13" x14ac:dyDescent="0.3">
      <c r="A30">
        <f t="shared" si="6"/>
        <v>4</v>
      </c>
      <c r="B30">
        <f t="shared" si="7"/>
        <v>1</v>
      </c>
      <c r="D30">
        <v>23</v>
      </c>
      <c r="E30" s="36">
        <f t="shared" si="8"/>
        <v>44063</v>
      </c>
      <c r="F30" s="37">
        <f t="shared" si="1"/>
        <v>20.636612021857925</v>
      </c>
      <c r="G30" s="27">
        <f t="shared" si="10"/>
        <v>14564.53</v>
      </c>
      <c r="H30" s="27">
        <f t="shared" si="2"/>
        <v>7387.64</v>
      </c>
      <c r="I30" s="27">
        <f t="shared" si="3"/>
        <v>7176.89</v>
      </c>
      <c r="J30" s="27">
        <f t="shared" si="4"/>
        <v>649461.92000000004</v>
      </c>
      <c r="K30" s="28">
        <f t="shared" si="9"/>
        <v>3.3333333333333333E-2</v>
      </c>
      <c r="L30">
        <f t="shared" si="5"/>
        <v>23</v>
      </c>
      <c r="M30" s="27">
        <f t="shared" si="0"/>
        <v>11386.07362474561</v>
      </c>
    </row>
    <row r="31" spans="1:13" x14ac:dyDescent="0.3">
      <c r="A31">
        <f t="shared" si="6"/>
        <v>7</v>
      </c>
      <c r="B31">
        <f t="shared" si="7"/>
        <v>2</v>
      </c>
      <c r="D31">
        <v>24</v>
      </c>
      <c r="E31" s="36">
        <f t="shared" si="8"/>
        <v>44095</v>
      </c>
      <c r="F31" s="37">
        <f t="shared" si="1"/>
        <v>20.724043715846996</v>
      </c>
      <c r="G31" s="27">
        <f t="shared" si="10"/>
        <v>14564.53</v>
      </c>
      <c r="H31" s="27">
        <f t="shared" si="2"/>
        <v>7239.4500000000007</v>
      </c>
      <c r="I31" s="27">
        <f t="shared" si="3"/>
        <v>7325.08</v>
      </c>
      <c r="J31" s="27">
        <f t="shared" si="4"/>
        <v>642222.47000000009</v>
      </c>
      <c r="K31" s="28">
        <f t="shared" si="9"/>
        <v>6.6666666666666666E-2</v>
      </c>
      <c r="L31">
        <f t="shared" si="5"/>
        <v>24</v>
      </c>
      <c r="M31" s="27">
        <f t="shared" si="0"/>
        <v>11260.987213382405</v>
      </c>
    </row>
    <row r="32" spans="1:13" x14ac:dyDescent="0.3">
      <c r="A32">
        <f t="shared" si="6"/>
        <v>2</v>
      </c>
      <c r="B32">
        <f t="shared" si="7"/>
        <v>1</v>
      </c>
      <c r="D32">
        <v>25</v>
      </c>
      <c r="E32" s="36">
        <f t="shared" si="8"/>
        <v>44124</v>
      </c>
      <c r="F32" s="37">
        <f t="shared" si="1"/>
        <v>20.803278688524589</v>
      </c>
      <c r="G32" s="27">
        <f t="shared" si="10"/>
        <v>14564.53</v>
      </c>
      <c r="H32" s="27">
        <f t="shared" si="2"/>
        <v>8000.170000000001</v>
      </c>
      <c r="I32" s="27">
        <f t="shared" si="3"/>
        <v>6564.36</v>
      </c>
      <c r="J32" s="27">
        <f t="shared" si="4"/>
        <v>634222.30000000005</v>
      </c>
      <c r="K32" s="28">
        <f t="shared" si="9"/>
        <v>3.3333333333333333E-2</v>
      </c>
      <c r="L32">
        <f t="shared" si="5"/>
        <v>25</v>
      </c>
      <c r="M32" s="27">
        <f t="shared" si="0"/>
        <v>11145.252322506574</v>
      </c>
    </row>
    <row r="33" spans="1:13" x14ac:dyDescent="0.3">
      <c r="A33">
        <f t="shared" si="6"/>
        <v>5</v>
      </c>
      <c r="B33">
        <f t="shared" si="7"/>
        <v>1</v>
      </c>
      <c r="D33">
        <v>26</v>
      </c>
      <c r="E33" s="36">
        <f t="shared" si="8"/>
        <v>44155</v>
      </c>
      <c r="F33" s="37">
        <f t="shared" si="1"/>
        <v>20.887978142076502</v>
      </c>
      <c r="G33" s="27">
        <f t="shared" si="10"/>
        <v>14564.53</v>
      </c>
      <c r="H33" s="27">
        <f t="shared" si="2"/>
        <v>7634.8700000000008</v>
      </c>
      <c r="I33" s="27">
        <f t="shared" si="3"/>
        <v>6929.66</v>
      </c>
      <c r="J33" s="27">
        <f t="shared" si="4"/>
        <v>626587.43000000005</v>
      </c>
      <c r="K33" s="28">
        <f t="shared" si="9"/>
        <v>3.3333333333333333E-2</v>
      </c>
      <c r="L33">
        <f t="shared" si="5"/>
        <v>26</v>
      </c>
      <c r="M33" s="27">
        <f t="shared" si="0"/>
        <v>11026.758518801567</v>
      </c>
    </row>
    <row r="34" spans="1:13" x14ac:dyDescent="0.3">
      <c r="A34">
        <f t="shared" si="6"/>
        <v>7</v>
      </c>
      <c r="B34">
        <f t="shared" si="7"/>
        <v>2</v>
      </c>
      <c r="D34">
        <v>27</v>
      </c>
      <c r="E34" s="36">
        <f t="shared" si="8"/>
        <v>44186</v>
      </c>
      <c r="F34" s="37">
        <f t="shared" si="1"/>
        <v>20.972677595628415</v>
      </c>
      <c r="G34" s="27">
        <f t="shared" si="10"/>
        <v>14564.53</v>
      </c>
      <c r="H34" s="27">
        <f t="shared" si="2"/>
        <v>7718.2900000000009</v>
      </c>
      <c r="I34" s="27">
        <f t="shared" si="3"/>
        <v>6846.24</v>
      </c>
      <c r="J34" s="27">
        <f t="shared" si="4"/>
        <v>618869.14</v>
      </c>
      <c r="K34" s="28">
        <f t="shared" si="9"/>
        <v>6.6666666666666666E-2</v>
      </c>
      <c r="L34">
        <f t="shared" si="5"/>
        <v>27</v>
      </c>
      <c r="M34" s="27">
        <f t="shared" si="0"/>
        <v>10905.619511840652</v>
      </c>
    </row>
    <row r="35" spans="1:13" x14ac:dyDescent="0.3">
      <c r="A35">
        <f t="shared" si="6"/>
        <v>3</v>
      </c>
      <c r="B35">
        <f t="shared" si="7"/>
        <v>1</v>
      </c>
      <c r="D35">
        <v>28</v>
      </c>
      <c r="E35" s="36">
        <f t="shared" si="8"/>
        <v>44216</v>
      </c>
      <c r="F35" s="37">
        <f t="shared" si="1"/>
        <v>21.054794520547944</v>
      </c>
      <c r="G35" s="27">
        <f t="shared" si="10"/>
        <v>14564.53</v>
      </c>
      <c r="H35" s="27">
        <f t="shared" si="2"/>
        <v>8008.8000000000011</v>
      </c>
      <c r="I35" s="27">
        <f t="shared" si="3"/>
        <v>6555.73</v>
      </c>
      <c r="J35" s="27">
        <f t="shared" si="4"/>
        <v>610860.34</v>
      </c>
      <c r="K35" s="28">
        <f t="shared" si="9"/>
        <v>3.3333333333333333E-2</v>
      </c>
      <c r="L35">
        <f t="shared" si="5"/>
        <v>28</v>
      </c>
      <c r="M35" s="27">
        <f t="shared" si="0"/>
        <v>10793.536915508756</v>
      </c>
    </row>
    <row r="36" spans="1:13" x14ac:dyDescent="0.3">
      <c r="A36">
        <f t="shared" si="6"/>
        <v>6</v>
      </c>
      <c r="B36">
        <f t="shared" si="7"/>
        <v>3</v>
      </c>
      <c r="D36">
        <v>29</v>
      </c>
      <c r="E36" s="36">
        <f t="shared" si="8"/>
        <v>44249</v>
      </c>
      <c r="F36" s="37">
        <f t="shared" si="1"/>
        <v>21.145205479452056</v>
      </c>
      <c r="G36" s="27">
        <f t="shared" si="10"/>
        <v>14564.53</v>
      </c>
      <c r="H36" s="27">
        <f t="shared" si="2"/>
        <v>7440.06</v>
      </c>
      <c r="I36" s="27">
        <f t="shared" si="3"/>
        <v>7124.47</v>
      </c>
      <c r="J36" s="27">
        <f t="shared" si="4"/>
        <v>603420.27999999991</v>
      </c>
      <c r="K36" s="28">
        <f t="shared" si="9"/>
        <v>0.1</v>
      </c>
      <c r="L36">
        <f t="shared" si="5"/>
        <v>29</v>
      </c>
      <c r="M36" s="27">
        <f t="shared" si="0"/>
        <v>10671.140386386882</v>
      </c>
    </row>
    <row r="37" spans="1:13" x14ac:dyDescent="0.3">
      <c r="A37">
        <f t="shared" si="6"/>
        <v>6</v>
      </c>
      <c r="B37">
        <f t="shared" si="7"/>
        <v>3</v>
      </c>
      <c r="D37">
        <v>30</v>
      </c>
      <c r="E37" s="36">
        <f t="shared" si="8"/>
        <v>44277</v>
      </c>
      <c r="F37" s="37">
        <f t="shared" si="1"/>
        <v>21.221917808219178</v>
      </c>
      <c r="G37" s="27">
        <f t="shared" si="10"/>
        <v>14564.53</v>
      </c>
      <c r="H37" s="27">
        <f t="shared" si="2"/>
        <v>8593.1500000000015</v>
      </c>
      <c r="I37" s="27">
        <f t="shared" si="3"/>
        <v>5971.38</v>
      </c>
      <c r="J37" s="27">
        <f t="shared" si="4"/>
        <v>594827.12999999989</v>
      </c>
      <c r="K37" s="28">
        <f t="shared" si="9"/>
        <v>0.1</v>
      </c>
      <c r="L37">
        <f t="shared" si="5"/>
        <v>30</v>
      </c>
      <c r="M37" s="27">
        <f t="shared" si="0"/>
        <v>10557.687233630562</v>
      </c>
    </row>
    <row r="38" spans="1:13" x14ac:dyDescent="0.3">
      <c r="A38">
        <f t="shared" si="6"/>
        <v>2</v>
      </c>
      <c r="B38">
        <f t="shared" si="7"/>
        <v>1</v>
      </c>
      <c r="D38">
        <v>31</v>
      </c>
      <c r="E38" s="36">
        <f t="shared" si="8"/>
        <v>44306</v>
      </c>
      <c r="F38" s="37">
        <f t="shared" si="1"/>
        <v>21.301369863013697</v>
      </c>
      <c r="G38" s="27">
        <f t="shared" si="10"/>
        <v>14564.53</v>
      </c>
      <c r="H38" s="27">
        <f t="shared" si="2"/>
        <v>8467.9600000000009</v>
      </c>
      <c r="I38" s="27">
        <f t="shared" si="3"/>
        <v>6096.57</v>
      </c>
      <c r="J38" s="27">
        <f t="shared" si="4"/>
        <v>586359.16999999993</v>
      </c>
      <c r="K38" s="28">
        <f t="shared" si="9"/>
        <v>3.3333333333333333E-2</v>
      </c>
      <c r="L38">
        <f t="shared" si="5"/>
        <v>31</v>
      </c>
      <c r="M38" s="27">
        <f t="shared" si="0"/>
        <v>10452.920739281139</v>
      </c>
    </row>
    <row r="39" spans="1:13" x14ac:dyDescent="0.3">
      <c r="A39">
        <f t="shared" si="6"/>
        <v>4</v>
      </c>
      <c r="B39">
        <f t="shared" si="7"/>
        <v>1</v>
      </c>
      <c r="D39">
        <v>32</v>
      </c>
      <c r="E39" s="36">
        <f t="shared" si="8"/>
        <v>44336</v>
      </c>
      <c r="F39" s="37">
        <f t="shared" si="1"/>
        <v>21.383561643835616</v>
      </c>
      <c r="G39" s="27">
        <f t="shared" si="10"/>
        <v>14564.53</v>
      </c>
      <c r="H39" s="27">
        <f t="shared" si="2"/>
        <v>8347.52</v>
      </c>
      <c r="I39" s="27">
        <f t="shared" si="3"/>
        <v>6217.01</v>
      </c>
      <c r="J39" s="27">
        <f t="shared" si="4"/>
        <v>578011.64999999991</v>
      </c>
      <c r="K39" s="28">
        <f t="shared" si="9"/>
        <v>3.3333333333333333E-2</v>
      </c>
      <c r="L39">
        <f t="shared" si="5"/>
        <v>32</v>
      </c>
      <c r="M39" s="27">
        <f t="shared" si="0"/>
        <v>10341.787648492054</v>
      </c>
    </row>
    <row r="40" spans="1:13" x14ac:dyDescent="0.3">
      <c r="A40">
        <f t="shared" si="6"/>
        <v>7</v>
      </c>
      <c r="B40">
        <f t="shared" si="7"/>
        <v>2</v>
      </c>
      <c r="D40">
        <v>33</v>
      </c>
      <c r="E40" s="36">
        <f t="shared" si="8"/>
        <v>44368</v>
      </c>
      <c r="F40" s="37">
        <f t="shared" si="1"/>
        <v>21.471232876712328</v>
      </c>
      <c r="G40" s="27">
        <f t="shared" si="10"/>
        <v>14564.53</v>
      </c>
      <c r="H40" s="27">
        <f t="shared" si="2"/>
        <v>8027.4600000000009</v>
      </c>
      <c r="I40" s="27">
        <f t="shared" si="3"/>
        <v>6537.07</v>
      </c>
      <c r="J40" s="27">
        <f t="shared" si="4"/>
        <v>569984.18999999994</v>
      </c>
      <c r="K40" s="28">
        <f t="shared" si="9"/>
        <v>6.6666666666666666E-2</v>
      </c>
      <c r="L40">
        <f t="shared" si="5"/>
        <v>33</v>
      </c>
      <c r="M40" s="27">
        <f t="shared" si="0"/>
        <v>10228.173671746044</v>
      </c>
    </row>
    <row r="41" spans="1:13" x14ac:dyDescent="0.3">
      <c r="A41">
        <f t="shared" si="6"/>
        <v>2</v>
      </c>
      <c r="B41">
        <f t="shared" si="7"/>
        <v>1</v>
      </c>
      <c r="D41">
        <v>34</v>
      </c>
      <c r="E41" s="36">
        <f t="shared" si="8"/>
        <v>44397</v>
      </c>
      <c r="F41" s="37">
        <f t="shared" si="1"/>
        <v>21.550684931506851</v>
      </c>
      <c r="G41" s="27">
        <f t="shared" si="10"/>
        <v>14564.53</v>
      </c>
      <c r="H41" s="27">
        <f t="shared" si="2"/>
        <v>8722.5800000000017</v>
      </c>
      <c r="I41" s="27">
        <f t="shared" si="3"/>
        <v>5841.95</v>
      </c>
      <c r="J41" s="27">
        <f t="shared" si="4"/>
        <v>561261.61</v>
      </c>
      <c r="K41" s="28">
        <f t="shared" si="9"/>
        <v>3.3333333333333333E-2</v>
      </c>
      <c r="L41">
        <f t="shared" si="5"/>
        <v>34</v>
      </c>
      <c r="M41" s="27">
        <f t="shared" si="0"/>
        <v>10123.053530738176</v>
      </c>
    </row>
    <row r="42" spans="1:13" x14ac:dyDescent="0.3">
      <c r="A42">
        <f t="shared" si="6"/>
        <v>5</v>
      </c>
      <c r="B42">
        <f t="shared" si="7"/>
        <v>1</v>
      </c>
      <c r="D42">
        <v>35</v>
      </c>
      <c r="E42" s="36">
        <f t="shared" si="8"/>
        <v>44428</v>
      </c>
      <c r="F42" s="37">
        <f t="shared" si="1"/>
        <v>21.635616438356166</v>
      </c>
      <c r="G42" s="27">
        <f t="shared" si="10"/>
        <v>14564.53</v>
      </c>
      <c r="H42" s="27">
        <f t="shared" si="2"/>
        <v>8415.26</v>
      </c>
      <c r="I42" s="27">
        <f t="shared" si="3"/>
        <v>6149.27</v>
      </c>
      <c r="J42" s="27">
        <f t="shared" si="4"/>
        <v>552846.35</v>
      </c>
      <c r="K42" s="28">
        <f t="shared" si="9"/>
        <v>3.3333333333333333E-2</v>
      </c>
      <c r="L42">
        <f t="shared" si="5"/>
        <v>35</v>
      </c>
      <c r="M42" s="27">
        <f t="shared" si="0"/>
        <v>10015.427513555571</v>
      </c>
    </row>
    <row r="43" spans="1:13" x14ac:dyDescent="0.3">
      <c r="A43">
        <f t="shared" si="6"/>
        <v>1</v>
      </c>
      <c r="B43">
        <f t="shared" si="7"/>
        <v>1</v>
      </c>
      <c r="D43">
        <v>36</v>
      </c>
      <c r="E43" s="36">
        <f t="shared" si="8"/>
        <v>44459</v>
      </c>
      <c r="F43" s="37">
        <f t="shared" si="1"/>
        <v>21.720547945205478</v>
      </c>
      <c r="G43" s="27">
        <f t="shared" si="10"/>
        <v>14564.53</v>
      </c>
      <c r="H43" s="27">
        <f t="shared" si="2"/>
        <v>8507.4500000000007</v>
      </c>
      <c r="I43" s="27">
        <f t="shared" si="3"/>
        <v>6057.08</v>
      </c>
      <c r="J43" s="27">
        <f t="shared" si="4"/>
        <v>544338.9</v>
      </c>
      <c r="K43" s="28">
        <f t="shared" si="9"/>
        <v>3.3333333333333333E-2</v>
      </c>
      <c r="L43">
        <f t="shared" si="5"/>
        <v>36</v>
      </c>
      <c r="M43" s="27">
        <f t="shared" si="0"/>
        <v>9908.9457518626168</v>
      </c>
    </row>
    <row r="44" spans="1:13" x14ac:dyDescent="0.3">
      <c r="A44">
        <f t="shared" si="6"/>
        <v>3</v>
      </c>
      <c r="B44">
        <f t="shared" si="7"/>
        <v>1</v>
      </c>
      <c r="D44">
        <v>37</v>
      </c>
      <c r="E44" s="36">
        <f t="shared" si="8"/>
        <v>44489</v>
      </c>
      <c r="F44" s="37">
        <f t="shared" si="1"/>
        <v>21.802739726027397</v>
      </c>
      <c r="G44" s="27">
        <f t="shared" si="10"/>
        <v>14564.53</v>
      </c>
      <c r="H44" s="27">
        <f t="shared" si="2"/>
        <v>8793.0500000000011</v>
      </c>
      <c r="I44" s="27">
        <f t="shared" si="3"/>
        <v>5771.48</v>
      </c>
      <c r="J44" s="27">
        <f t="shared" si="4"/>
        <v>535545.85</v>
      </c>
      <c r="K44" s="28">
        <f t="shared" si="9"/>
        <v>3.3333333333333333E-2</v>
      </c>
      <c r="L44">
        <f t="shared" si="5"/>
        <v>37</v>
      </c>
      <c r="M44" s="27">
        <f t="shared" si="0"/>
        <v>9803.5960801935707</v>
      </c>
    </row>
    <row r="45" spans="1:13" x14ac:dyDescent="0.3">
      <c r="A45">
        <f t="shared" si="6"/>
        <v>6</v>
      </c>
      <c r="B45">
        <f t="shared" si="7"/>
        <v>3</v>
      </c>
      <c r="D45">
        <v>38</v>
      </c>
      <c r="E45" s="36">
        <f t="shared" si="8"/>
        <v>44522</v>
      </c>
      <c r="F45" s="37">
        <f t="shared" si="1"/>
        <v>21.893150684931506</v>
      </c>
      <c r="G45" s="27">
        <f t="shared" si="10"/>
        <v>14564.53</v>
      </c>
      <c r="H45" s="27">
        <f t="shared" si="2"/>
        <v>8318.4500000000007</v>
      </c>
      <c r="I45" s="27">
        <f t="shared" si="3"/>
        <v>6246.08</v>
      </c>
      <c r="J45" s="27">
        <f t="shared" si="4"/>
        <v>527227.4</v>
      </c>
      <c r="K45" s="28">
        <f t="shared" si="9"/>
        <v>0.1</v>
      </c>
      <c r="L45">
        <f t="shared" si="5"/>
        <v>38</v>
      </c>
      <c r="M45" s="27">
        <f t="shared" si="0"/>
        <v>9692.42528024899</v>
      </c>
    </row>
    <row r="46" spans="1:13" x14ac:dyDescent="0.3">
      <c r="A46">
        <f t="shared" si="6"/>
        <v>1</v>
      </c>
      <c r="B46">
        <f t="shared" si="7"/>
        <v>1</v>
      </c>
      <c r="D46">
        <v>39</v>
      </c>
      <c r="E46" s="36">
        <f t="shared" si="8"/>
        <v>44550</v>
      </c>
      <c r="F46" s="37">
        <f t="shared" si="1"/>
        <v>21.969863013698632</v>
      </c>
      <c r="G46" s="27">
        <f t="shared" si="10"/>
        <v>14564.53</v>
      </c>
      <c r="H46" s="27">
        <f t="shared" si="2"/>
        <v>9347.1500000000015</v>
      </c>
      <c r="I46" s="27">
        <f t="shared" si="3"/>
        <v>5217.38</v>
      </c>
      <c r="J46" s="27">
        <f t="shared" si="4"/>
        <v>517880.25</v>
      </c>
      <c r="K46" s="28">
        <f t="shared" si="9"/>
        <v>3.3333333333333333E-2</v>
      </c>
      <c r="L46">
        <f t="shared" si="5"/>
        <v>39</v>
      </c>
      <c r="M46" s="27">
        <f t="shared" si="0"/>
        <v>9596.2449903914894</v>
      </c>
    </row>
    <row r="47" spans="1:13" x14ac:dyDescent="0.3">
      <c r="A47">
        <f t="shared" si="6"/>
        <v>4</v>
      </c>
      <c r="B47">
        <f t="shared" si="7"/>
        <v>1</v>
      </c>
      <c r="D47">
        <v>40</v>
      </c>
      <c r="E47" s="36">
        <f t="shared" si="8"/>
        <v>44581</v>
      </c>
      <c r="F47" s="37">
        <f t="shared" si="1"/>
        <v>22.054794520547944</v>
      </c>
      <c r="G47" s="27">
        <f t="shared" si="10"/>
        <v>14564.53</v>
      </c>
      <c r="H47" s="27">
        <f t="shared" si="2"/>
        <v>8890.5500000000011</v>
      </c>
      <c r="I47" s="27">
        <f t="shared" si="3"/>
        <v>5673.98</v>
      </c>
      <c r="J47" s="27">
        <f t="shared" si="4"/>
        <v>508989.7</v>
      </c>
      <c r="K47" s="28">
        <f t="shared" si="9"/>
        <v>3.3333333333333333E-2</v>
      </c>
      <c r="L47">
        <f t="shared" si="5"/>
        <v>40</v>
      </c>
      <c r="M47" s="27">
        <f t="shared" si="0"/>
        <v>9494.2198825435171</v>
      </c>
    </row>
    <row r="48" spans="1:13" x14ac:dyDescent="0.3">
      <c r="A48">
        <f t="shared" si="6"/>
        <v>7</v>
      </c>
      <c r="B48">
        <f t="shared" si="7"/>
        <v>2</v>
      </c>
      <c r="D48">
        <v>41</v>
      </c>
      <c r="E48" s="36">
        <f t="shared" si="8"/>
        <v>44613</v>
      </c>
      <c r="F48" s="37">
        <f t="shared" si="1"/>
        <v>22.142465753424659</v>
      </c>
      <c r="G48" s="27">
        <f t="shared" si="10"/>
        <v>14564.53</v>
      </c>
      <c r="H48" s="27">
        <f t="shared" si="2"/>
        <v>8808.07</v>
      </c>
      <c r="I48" s="27">
        <f t="shared" si="3"/>
        <v>5756.46</v>
      </c>
      <c r="J48" s="27">
        <f t="shared" si="4"/>
        <v>500181.63</v>
      </c>
      <c r="K48" s="28">
        <f t="shared" si="9"/>
        <v>6.6666666666666666E-2</v>
      </c>
      <c r="L48">
        <f t="shared" si="5"/>
        <v>41</v>
      </c>
      <c r="M48" s="27">
        <f t="shared" si="0"/>
        <v>9389.917211320706</v>
      </c>
    </row>
    <row r="49" spans="1:13" x14ac:dyDescent="0.3">
      <c r="A49">
        <f t="shared" si="6"/>
        <v>7</v>
      </c>
      <c r="B49">
        <f t="shared" si="7"/>
        <v>2</v>
      </c>
      <c r="D49">
        <v>42</v>
      </c>
      <c r="E49" s="36">
        <f t="shared" si="8"/>
        <v>44641</v>
      </c>
      <c r="F49" s="37">
        <f t="shared" si="1"/>
        <v>22.219178082191782</v>
      </c>
      <c r="G49" s="27">
        <f t="shared" si="10"/>
        <v>14564.53</v>
      </c>
      <c r="H49" s="27">
        <f t="shared" si="2"/>
        <v>9614.7900000000009</v>
      </c>
      <c r="I49" s="27">
        <f t="shared" si="3"/>
        <v>4949.74</v>
      </c>
      <c r="J49" s="27">
        <f t="shared" si="4"/>
        <v>490566.84</v>
      </c>
      <c r="K49" s="28">
        <f t="shared" si="9"/>
        <v>6.6666666666666666E-2</v>
      </c>
      <c r="L49">
        <f t="shared" si="5"/>
        <v>42</v>
      </c>
      <c r="M49" s="27">
        <f t="shared" si="0"/>
        <v>9290.0857337867583</v>
      </c>
    </row>
    <row r="50" spans="1:13" x14ac:dyDescent="0.3">
      <c r="A50">
        <f t="shared" si="6"/>
        <v>3</v>
      </c>
      <c r="B50">
        <f t="shared" si="7"/>
        <v>1</v>
      </c>
      <c r="D50">
        <v>43</v>
      </c>
      <c r="E50" s="36">
        <f t="shared" si="8"/>
        <v>44671</v>
      </c>
      <c r="F50" s="37">
        <f t="shared" si="1"/>
        <v>22.301369863013697</v>
      </c>
      <c r="G50" s="27">
        <f t="shared" si="10"/>
        <v>14564.53</v>
      </c>
      <c r="H50" s="27">
        <f t="shared" si="2"/>
        <v>9363.18</v>
      </c>
      <c r="I50" s="27">
        <f t="shared" si="3"/>
        <v>5201.3500000000004</v>
      </c>
      <c r="J50" s="27">
        <f t="shared" si="4"/>
        <v>481203.66000000003</v>
      </c>
      <c r="K50" s="28">
        <f t="shared" si="9"/>
        <v>3.3333333333333333E-2</v>
      </c>
      <c r="L50">
        <f t="shared" si="5"/>
        <v>43</v>
      </c>
      <c r="M50" s="27">
        <f t="shared" si="0"/>
        <v>9194.6067994576988</v>
      </c>
    </row>
    <row r="51" spans="1:13" x14ac:dyDescent="0.3">
      <c r="A51">
        <f t="shared" si="6"/>
        <v>5</v>
      </c>
      <c r="B51">
        <f t="shared" si="7"/>
        <v>1</v>
      </c>
      <c r="D51">
        <v>44</v>
      </c>
      <c r="E51" s="36">
        <f t="shared" si="8"/>
        <v>44701</v>
      </c>
      <c r="F51" s="37">
        <f t="shared" si="1"/>
        <v>22.383561643835616</v>
      </c>
      <c r="G51" s="27">
        <f t="shared" si="10"/>
        <v>14564.53</v>
      </c>
      <c r="H51" s="27">
        <f t="shared" si="2"/>
        <v>9462.4500000000007</v>
      </c>
      <c r="I51" s="27">
        <f t="shared" si="3"/>
        <v>5102.08</v>
      </c>
      <c r="J51" s="27">
        <f t="shared" si="4"/>
        <v>471741.21</v>
      </c>
      <c r="K51" s="28">
        <f t="shared" si="9"/>
        <v>3.3333333333333333E-2</v>
      </c>
      <c r="L51">
        <f t="shared" si="5"/>
        <v>44</v>
      </c>
      <c r="M51" s="27">
        <f t="shared" si="0"/>
        <v>9096.8518180797055</v>
      </c>
    </row>
    <row r="52" spans="1:13" x14ac:dyDescent="0.3">
      <c r="A52">
        <f t="shared" si="6"/>
        <v>1</v>
      </c>
      <c r="B52">
        <f t="shared" si="7"/>
        <v>1</v>
      </c>
      <c r="D52">
        <v>45</v>
      </c>
      <c r="E52" s="36">
        <f t="shared" si="8"/>
        <v>44732</v>
      </c>
      <c r="F52" s="37">
        <f t="shared" si="1"/>
        <v>22.468493150684932</v>
      </c>
      <c r="G52" s="27">
        <f t="shared" si="10"/>
        <v>14564.53</v>
      </c>
      <c r="H52" s="27">
        <f t="shared" si="2"/>
        <v>9396.0600000000013</v>
      </c>
      <c r="I52" s="27">
        <f t="shared" si="3"/>
        <v>5168.47</v>
      </c>
      <c r="J52" s="27">
        <f t="shared" si="4"/>
        <v>462345.15</v>
      </c>
      <c r="K52" s="28">
        <f t="shared" si="9"/>
        <v>3.3333333333333333E-2</v>
      </c>
      <c r="L52">
        <f t="shared" si="5"/>
        <v>45</v>
      </c>
      <c r="M52" s="27">
        <f t="shared" si="0"/>
        <v>9000.1361455696861</v>
      </c>
    </row>
    <row r="53" spans="1:13" x14ac:dyDescent="0.3">
      <c r="A53">
        <f t="shared" si="6"/>
        <v>3</v>
      </c>
      <c r="B53">
        <f t="shared" si="7"/>
        <v>1</v>
      </c>
      <c r="D53">
        <v>46</v>
      </c>
      <c r="E53" s="36">
        <f t="shared" si="8"/>
        <v>44762</v>
      </c>
      <c r="F53" s="37">
        <f t="shared" si="1"/>
        <v>22.550684931506851</v>
      </c>
      <c r="G53" s="27">
        <f t="shared" si="10"/>
        <v>14564.53</v>
      </c>
      <c r="H53" s="27">
        <f t="shared" si="2"/>
        <v>9662.4000000000015</v>
      </c>
      <c r="I53" s="27">
        <f t="shared" si="3"/>
        <v>4902.13</v>
      </c>
      <c r="J53" s="27">
        <f t="shared" si="4"/>
        <v>452682.75</v>
      </c>
      <c r="K53" s="28">
        <f t="shared" si="9"/>
        <v>3.3333333333333333E-2</v>
      </c>
      <c r="L53">
        <f t="shared" si="5"/>
        <v>46</v>
      </c>
      <c r="M53" s="27">
        <f t="shared" si="0"/>
        <v>8904.4487322306577</v>
      </c>
    </row>
    <row r="54" spans="1:13" x14ac:dyDescent="0.3">
      <c r="A54">
        <f t="shared" si="6"/>
        <v>6</v>
      </c>
      <c r="B54">
        <f t="shared" si="7"/>
        <v>3</v>
      </c>
      <c r="D54">
        <v>47</v>
      </c>
      <c r="E54" s="36">
        <f t="shared" si="8"/>
        <v>44795</v>
      </c>
      <c r="F54" s="37">
        <f t="shared" si="1"/>
        <v>22.641095890410959</v>
      </c>
      <c r="G54" s="27">
        <f t="shared" si="10"/>
        <v>14564.53</v>
      </c>
      <c r="H54" s="27">
        <f t="shared" si="2"/>
        <v>9284.880000000001</v>
      </c>
      <c r="I54" s="27">
        <f t="shared" si="3"/>
        <v>5279.65</v>
      </c>
      <c r="J54" s="27">
        <f t="shared" si="4"/>
        <v>443397.87</v>
      </c>
      <c r="K54" s="28">
        <f t="shared" si="9"/>
        <v>0.1</v>
      </c>
      <c r="L54">
        <f t="shared" si="5"/>
        <v>47</v>
      </c>
      <c r="M54" s="27">
        <f t="shared" si="0"/>
        <v>8803.4740816503945</v>
      </c>
    </row>
    <row r="55" spans="1:13" x14ac:dyDescent="0.3">
      <c r="A55">
        <f t="shared" si="6"/>
        <v>2</v>
      </c>
      <c r="B55">
        <f t="shared" si="7"/>
        <v>1</v>
      </c>
      <c r="D55">
        <v>48</v>
      </c>
      <c r="E55" s="36">
        <f t="shared" si="8"/>
        <v>44824</v>
      </c>
      <c r="F55" s="37">
        <f t="shared" si="1"/>
        <v>22.720547945205478</v>
      </c>
      <c r="G55" s="27">
        <f t="shared" si="10"/>
        <v>14564.53</v>
      </c>
      <c r="H55" s="27">
        <f t="shared" si="2"/>
        <v>10020.01</v>
      </c>
      <c r="I55" s="27">
        <f t="shared" si="3"/>
        <v>4544.5200000000004</v>
      </c>
      <c r="J55" s="27">
        <f t="shared" si="4"/>
        <v>433377.86</v>
      </c>
      <c r="K55" s="28">
        <f t="shared" si="9"/>
        <v>3.3333333333333333E-2</v>
      </c>
      <c r="L55">
        <f t="shared" si="5"/>
        <v>48</v>
      </c>
      <c r="M55" s="27">
        <f t="shared" si="0"/>
        <v>8716.1150704180291</v>
      </c>
    </row>
    <row r="56" spans="1:13" x14ac:dyDescent="0.3">
      <c r="A56">
        <f t="shared" si="6"/>
        <v>4</v>
      </c>
      <c r="B56">
        <f t="shared" si="7"/>
        <v>1</v>
      </c>
      <c r="D56">
        <v>49</v>
      </c>
      <c r="E56" s="36">
        <f t="shared" si="8"/>
        <v>44854</v>
      </c>
      <c r="F56" s="37">
        <f t="shared" si="1"/>
        <v>22.802739726027397</v>
      </c>
      <c r="G56" s="27">
        <f t="shared" si="10"/>
        <v>14564.53</v>
      </c>
      <c r="H56" s="27">
        <f t="shared" si="2"/>
        <v>9969.5400000000009</v>
      </c>
      <c r="I56" s="27">
        <f t="shared" si="3"/>
        <v>4594.99</v>
      </c>
      <c r="J56" s="27">
        <f t="shared" si="4"/>
        <v>423408.32</v>
      </c>
      <c r="K56" s="28">
        <f t="shared" si="9"/>
        <v>3.3333333333333333E-2</v>
      </c>
      <c r="L56">
        <f t="shared" si="5"/>
        <v>49</v>
      </c>
      <c r="M56" s="27">
        <f t="shared" si="0"/>
        <v>8623.4473049571498</v>
      </c>
    </row>
    <row r="57" spans="1:13" x14ac:dyDescent="0.3">
      <c r="A57">
        <f t="shared" si="6"/>
        <v>7</v>
      </c>
      <c r="B57">
        <f t="shared" si="7"/>
        <v>2</v>
      </c>
      <c r="D57">
        <v>50</v>
      </c>
      <c r="E57" s="36">
        <f t="shared" si="8"/>
        <v>44886</v>
      </c>
      <c r="F57" s="37">
        <f t="shared" si="1"/>
        <v>22.890410958904109</v>
      </c>
      <c r="G57" s="27">
        <f t="shared" si="10"/>
        <v>14564.53</v>
      </c>
      <c r="H57" s="27">
        <f t="shared" si="2"/>
        <v>9775.9600000000009</v>
      </c>
      <c r="I57" s="27">
        <f t="shared" si="3"/>
        <v>4788.57</v>
      </c>
      <c r="J57" s="27">
        <f t="shared" si="4"/>
        <v>413632.36</v>
      </c>
      <c r="K57" s="28">
        <f t="shared" si="9"/>
        <v>6.6666666666666666E-2</v>
      </c>
      <c r="L57">
        <f t="shared" si="5"/>
        <v>50</v>
      </c>
      <c r="M57" s="27">
        <f t="shared" si="0"/>
        <v>8528.7108652934821</v>
      </c>
    </row>
    <row r="58" spans="1:13" x14ac:dyDescent="0.3">
      <c r="A58">
        <f t="shared" si="6"/>
        <v>2</v>
      </c>
      <c r="B58">
        <f t="shared" si="7"/>
        <v>1</v>
      </c>
      <c r="D58">
        <v>51</v>
      </c>
      <c r="E58" s="36">
        <f t="shared" si="8"/>
        <v>44915</v>
      </c>
      <c r="F58" s="37">
        <f t="shared" si="1"/>
        <v>22.969863013698632</v>
      </c>
      <c r="G58" s="27">
        <f t="shared" si="10"/>
        <v>14564.53</v>
      </c>
      <c r="H58" s="27">
        <f t="shared" si="2"/>
        <v>10325.080000000002</v>
      </c>
      <c r="I58" s="27">
        <f t="shared" si="3"/>
        <v>4239.45</v>
      </c>
      <c r="J58" s="27">
        <f t="shared" si="4"/>
        <v>403307.27999999997</v>
      </c>
      <c r="K58" s="28">
        <f t="shared" si="9"/>
        <v>3.3333333333333333E-2</v>
      </c>
      <c r="L58">
        <f t="shared" si="5"/>
        <v>51</v>
      </c>
      <c r="M58" s="27">
        <f t="shared" si="0"/>
        <v>8441.0569675842962</v>
      </c>
    </row>
    <row r="59" spans="1:13" x14ac:dyDescent="0.3">
      <c r="A59">
        <f t="shared" si="6"/>
        <v>5</v>
      </c>
      <c r="B59">
        <f t="shared" si="7"/>
        <v>1</v>
      </c>
      <c r="D59">
        <v>52</v>
      </c>
      <c r="E59" s="36">
        <f t="shared" si="8"/>
        <v>44946</v>
      </c>
      <c r="F59" s="37">
        <f t="shared" si="1"/>
        <v>23.054794520547944</v>
      </c>
      <c r="G59" s="27">
        <f t="shared" si="10"/>
        <v>14564.53</v>
      </c>
      <c r="H59" s="27">
        <f t="shared" si="2"/>
        <v>10145.830000000002</v>
      </c>
      <c r="I59" s="27">
        <f t="shared" si="3"/>
        <v>4418.7</v>
      </c>
      <c r="J59" s="27">
        <f t="shared" si="4"/>
        <v>393161.44999999995</v>
      </c>
      <c r="K59" s="28">
        <f t="shared" si="9"/>
        <v>3.3333333333333333E-2</v>
      </c>
      <c r="L59">
        <f t="shared" si="5"/>
        <v>52</v>
      </c>
      <c r="M59" s="27">
        <f t="shared" si="0"/>
        <v>8351.3135577056455</v>
      </c>
    </row>
    <row r="60" spans="1:13" x14ac:dyDescent="0.3">
      <c r="A60">
        <f t="shared" si="6"/>
        <v>1</v>
      </c>
      <c r="B60">
        <f t="shared" si="7"/>
        <v>1</v>
      </c>
      <c r="D60">
        <v>53</v>
      </c>
      <c r="E60" s="36">
        <f t="shared" si="8"/>
        <v>44977</v>
      </c>
      <c r="F60" s="37">
        <f t="shared" si="1"/>
        <v>23.139726027397259</v>
      </c>
      <c r="G60" s="27">
        <f t="shared" si="10"/>
        <v>14564.53</v>
      </c>
      <c r="H60" s="27">
        <f t="shared" si="2"/>
        <v>10256.990000000002</v>
      </c>
      <c r="I60" s="27">
        <f t="shared" si="3"/>
        <v>4307.54</v>
      </c>
      <c r="J60" s="27">
        <f t="shared" si="4"/>
        <v>382904.45999999996</v>
      </c>
      <c r="K60" s="28">
        <f t="shared" si="9"/>
        <v>3.3333333333333333E-2</v>
      </c>
      <c r="L60">
        <f t="shared" si="5"/>
        <v>53</v>
      </c>
      <c r="M60" s="27">
        <f t="shared" si="0"/>
        <v>8262.5242794775168</v>
      </c>
    </row>
    <row r="61" spans="1:13" x14ac:dyDescent="0.3">
      <c r="A61">
        <f t="shared" si="6"/>
        <v>1</v>
      </c>
      <c r="B61">
        <f t="shared" si="7"/>
        <v>1</v>
      </c>
      <c r="D61">
        <v>54</v>
      </c>
      <c r="E61" s="36">
        <f t="shared" si="8"/>
        <v>45005</v>
      </c>
      <c r="F61" s="37">
        <f t="shared" si="1"/>
        <v>23.216438356164385</v>
      </c>
      <c r="G61" s="27">
        <f t="shared" si="10"/>
        <v>14564.53</v>
      </c>
      <c r="H61" s="27">
        <f t="shared" si="2"/>
        <v>10775.35</v>
      </c>
      <c r="I61" s="27">
        <f t="shared" si="3"/>
        <v>3789.18</v>
      </c>
      <c r="J61" s="27">
        <f t="shared" si="4"/>
        <v>372129.11</v>
      </c>
      <c r="K61" s="28">
        <f t="shared" si="9"/>
        <v>3.3333333333333333E-2</v>
      </c>
      <c r="L61">
        <f t="shared" si="5"/>
        <v>54</v>
      </c>
      <c r="M61" s="27">
        <f t="shared" si="0"/>
        <v>8174.6789887878513</v>
      </c>
    </row>
    <row r="62" spans="1:13" x14ac:dyDescent="0.3">
      <c r="A62">
        <f t="shared" si="6"/>
        <v>4</v>
      </c>
      <c r="B62">
        <f t="shared" si="7"/>
        <v>1</v>
      </c>
      <c r="D62">
        <v>55</v>
      </c>
      <c r="E62" s="36">
        <f t="shared" si="8"/>
        <v>45036</v>
      </c>
      <c r="F62" s="37">
        <f t="shared" si="1"/>
        <v>23.301369863013697</v>
      </c>
      <c r="G62" s="27">
        <f t="shared" si="10"/>
        <v>14564.53</v>
      </c>
      <c r="H62" s="27">
        <f t="shared" si="2"/>
        <v>10487.42</v>
      </c>
      <c r="I62" s="27">
        <f t="shared" si="3"/>
        <v>4077.11</v>
      </c>
      <c r="J62" s="27">
        <f t="shared" si="4"/>
        <v>361641.69</v>
      </c>
      <c r="K62" s="28">
        <f t="shared" si="9"/>
        <v>3.3333333333333333E-2</v>
      </c>
      <c r="L62">
        <f t="shared" si="5"/>
        <v>55</v>
      </c>
      <c r="M62" s="27">
        <f t="shared" si="0"/>
        <v>8087.7676493744957</v>
      </c>
    </row>
    <row r="63" spans="1:13" x14ac:dyDescent="0.3">
      <c r="A63">
        <f t="shared" si="6"/>
        <v>6</v>
      </c>
      <c r="B63">
        <f t="shared" si="7"/>
        <v>3</v>
      </c>
      <c r="D63">
        <v>56</v>
      </c>
      <c r="E63" s="36">
        <f t="shared" si="8"/>
        <v>45068</v>
      </c>
      <c r="F63" s="37">
        <f t="shared" si="1"/>
        <v>23.389041095890413</v>
      </c>
      <c r="G63" s="27">
        <f t="shared" si="10"/>
        <v>14564.53</v>
      </c>
      <c r="H63" s="27">
        <f t="shared" si="2"/>
        <v>10474.51</v>
      </c>
      <c r="I63" s="27">
        <f t="shared" si="3"/>
        <v>4090.02</v>
      </c>
      <c r="J63" s="27">
        <f t="shared" si="4"/>
        <v>351167.18</v>
      </c>
      <c r="K63" s="28">
        <f t="shared" si="9"/>
        <v>0.1</v>
      </c>
      <c r="L63">
        <f t="shared" si="5"/>
        <v>56</v>
      </c>
      <c r="M63" s="27">
        <f t="shared" si="0"/>
        <v>7996.0539973643527</v>
      </c>
    </row>
    <row r="64" spans="1:13" x14ac:dyDescent="0.3">
      <c r="A64">
        <f t="shared" si="6"/>
        <v>2</v>
      </c>
      <c r="B64">
        <f t="shared" si="7"/>
        <v>1</v>
      </c>
      <c r="D64">
        <v>57</v>
      </c>
      <c r="E64" s="36">
        <f t="shared" si="8"/>
        <v>45097</v>
      </c>
      <c r="F64" s="37">
        <f t="shared" si="1"/>
        <v>23.468493150684932</v>
      </c>
      <c r="G64" s="27">
        <f t="shared" si="10"/>
        <v>14564.53</v>
      </c>
      <c r="H64" s="27">
        <f t="shared" si="2"/>
        <v>10965.310000000001</v>
      </c>
      <c r="I64" s="27">
        <f t="shared" si="3"/>
        <v>3599.22</v>
      </c>
      <c r="J64" s="27">
        <f t="shared" si="4"/>
        <v>340201.87</v>
      </c>
      <c r="K64" s="28">
        <f t="shared" si="9"/>
        <v>3.3333333333333333E-2</v>
      </c>
      <c r="L64">
        <f t="shared" si="5"/>
        <v>57</v>
      </c>
      <c r="M64" s="27">
        <f t="shared" si="0"/>
        <v>7916.7072117100024</v>
      </c>
    </row>
    <row r="65" spans="1:13" x14ac:dyDescent="0.3">
      <c r="A65">
        <f t="shared" si="6"/>
        <v>4</v>
      </c>
      <c r="B65">
        <f t="shared" si="7"/>
        <v>1</v>
      </c>
      <c r="D65">
        <v>58</v>
      </c>
      <c r="E65" s="36">
        <f t="shared" si="8"/>
        <v>45127</v>
      </c>
      <c r="F65" s="37">
        <f t="shared" si="1"/>
        <v>23.550684931506851</v>
      </c>
      <c r="G65" s="27">
        <f t="shared" si="10"/>
        <v>14564.53</v>
      </c>
      <c r="H65" s="27">
        <f t="shared" si="2"/>
        <v>10957.460000000001</v>
      </c>
      <c r="I65" s="27">
        <f t="shared" si="3"/>
        <v>3607.07</v>
      </c>
      <c r="J65" s="27">
        <f t="shared" si="4"/>
        <v>329244.40999999997</v>
      </c>
      <c r="K65" s="28">
        <f t="shared" si="9"/>
        <v>3.3333333333333333E-2</v>
      </c>
      <c r="L65">
        <f t="shared" si="5"/>
        <v>58</v>
      </c>
      <c r="M65" s="27">
        <f t="shared" si="0"/>
        <v>7832.5385699251929</v>
      </c>
    </row>
    <row r="66" spans="1:13" x14ac:dyDescent="0.3">
      <c r="A66">
        <f t="shared" si="6"/>
        <v>7</v>
      </c>
      <c r="B66">
        <f t="shared" si="7"/>
        <v>2</v>
      </c>
      <c r="D66">
        <v>59</v>
      </c>
      <c r="E66" s="36">
        <f t="shared" si="8"/>
        <v>45159</v>
      </c>
      <c r="F66" s="37">
        <f t="shared" si="1"/>
        <v>23.638356164383563</v>
      </c>
      <c r="G66" s="27">
        <f t="shared" si="10"/>
        <v>14564.53</v>
      </c>
      <c r="H66" s="27">
        <f t="shared" si="2"/>
        <v>10840.91</v>
      </c>
      <c r="I66" s="27">
        <f t="shared" si="3"/>
        <v>3723.62</v>
      </c>
      <c r="J66" s="27">
        <f t="shared" si="4"/>
        <v>318403.5</v>
      </c>
      <c r="K66" s="28">
        <f t="shared" si="9"/>
        <v>6.6666666666666666E-2</v>
      </c>
      <c r="L66">
        <f t="shared" si="5"/>
        <v>59</v>
      </c>
      <c r="M66" s="27">
        <f t="shared" si="0"/>
        <v>7746.4909846147893</v>
      </c>
    </row>
    <row r="67" spans="1:13" x14ac:dyDescent="0.3">
      <c r="A67">
        <f t="shared" si="6"/>
        <v>3</v>
      </c>
      <c r="B67">
        <f t="shared" si="7"/>
        <v>1</v>
      </c>
      <c r="D67">
        <v>60</v>
      </c>
      <c r="E67" s="36">
        <f t="shared" si="8"/>
        <v>45189</v>
      </c>
      <c r="F67" s="37">
        <f t="shared" si="1"/>
        <v>23.720547945205478</v>
      </c>
      <c r="G67" s="27">
        <f t="shared" si="10"/>
        <v>14564.53</v>
      </c>
      <c r="H67" s="27">
        <f t="shared" si="2"/>
        <v>11188.580000000002</v>
      </c>
      <c r="I67" s="27">
        <f t="shared" si="3"/>
        <v>3375.95</v>
      </c>
      <c r="J67" s="27">
        <f t="shared" si="4"/>
        <v>307214.92</v>
      </c>
      <c r="K67" s="28">
        <f t="shared" si="9"/>
        <v>3.3333333333333333E-2</v>
      </c>
      <c r="L67">
        <f t="shared" si="5"/>
        <v>60</v>
      </c>
      <c r="M67" s="27">
        <f t="shared" si="0"/>
        <v>7666.8763583136806</v>
      </c>
    </row>
    <row r="68" spans="1:13" x14ac:dyDescent="0.3">
      <c r="A68">
        <f t="shared" si="6"/>
        <v>5</v>
      </c>
      <c r="B68">
        <f t="shared" si="7"/>
        <v>1</v>
      </c>
      <c r="D68">
        <v>61</v>
      </c>
      <c r="E68" s="36">
        <f t="shared" si="8"/>
        <v>45219</v>
      </c>
      <c r="F68" s="37">
        <f t="shared" si="1"/>
        <v>23.802739726027397</v>
      </c>
      <c r="G68" s="27">
        <f t="shared" si="10"/>
        <v>14564.53</v>
      </c>
      <c r="H68" s="27">
        <f t="shared" si="2"/>
        <v>11307.210000000001</v>
      </c>
      <c r="I68" s="27">
        <f t="shared" si="3"/>
        <v>3257.32</v>
      </c>
      <c r="J68" s="27">
        <f t="shared" si="4"/>
        <v>295907.70999999996</v>
      </c>
      <c r="K68" s="28">
        <f t="shared" si="9"/>
        <v>3.3333333333333333E-2</v>
      </c>
      <c r="L68">
        <f t="shared" si="5"/>
        <v>61</v>
      </c>
      <c r="M68" s="27">
        <f t="shared" si="0"/>
        <v>7585.363861696801</v>
      </c>
    </row>
    <row r="69" spans="1:13" x14ac:dyDescent="0.3">
      <c r="A69">
        <f t="shared" si="6"/>
        <v>1</v>
      </c>
      <c r="B69">
        <f t="shared" si="7"/>
        <v>1</v>
      </c>
      <c r="D69">
        <v>62</v>
      </c>
      <c r="E69" s="36">
        <f t="shared" si="8"/>
        <v>45250</v>
      </c>
      <c r="F69" s="37">
        <f t="shared" si="1"/>
        <v>23.887671232876713</v>
      </c>
      <c r="G69" s="27">
        <f t="shared" si="10"/>
        <v>14564.53</v>
      </c>
      <c r="H69" s="27">
        <f t="shared" si="2"/>
        <v>11322.52</v>
      </c>
      <c r="I69" s="27">
        <f t="shared" si="3"/>
        <v>3242.01</v>
      </c>
      <c r="J69" s="27">
        <f t="shared" si="4"/>
        <v>284585.18999999994</v>
      </c>
      <c r="K69" s="28">
        <f t="shared" si="9"/>
        <v>3.3333333333333333E-2</v>
      </c>
      <c r="L69">
        <f t="shared" si="5"/>
        <v>62</v>
      </c>
      <c r="M69" s="27">
        <f t="shared" si="0"/>
        <v>7504.7179875209549</v>
      </c>
    </row>
    <row r="70" spans="1:13" x14ac:dyDescent="0.3">
      <c r="A70">
        <f t="shared" si="6"/>
        <v>3</v>
      </c>
      <c r="B70">
        <f t="shared" si="7"/>
        <v>1</v>
      </c>
      <c r="D70">
        <v>63</v>
      </c>
      <c r="E70" s="36">
        <f t="shared" si="8"/>
        <v>45280</v>
      </c>
      <c r="F70" s="37">
        <f t="shared" si="1"/>
        <v>23.969863013698632</v>
      </c>
      <c r="G70" s="27">
        <f t="shared" si="10"/>
        <v>14564.53</v>
      </c>
      <c r="H70" s="27">
        <f t="shared" si="2"/>
        <v>11547.150000000001</v>
      </c>
      <c r="I70" s="27">
        <f t="shared" si="3"/>
        <v>3017.38</v>
      </c>
      <c r="J70" s="27">
        <f t="shared" si="4"/>
        <v>273038.03999999992</v>
      </c>
      <c r="K70" s="28">
        <f t="shared" si="9"/>
        <v>3.3333333333333333E-2</v>
      </c>
      <c r="L70">
        <f t="shared" si="5"/>
        <v>63</v>
      </c>
      <c r="M70" s="27">
        <f t="shared" si="0"/>
        <v>7424.9295220522126</v>
      </c>
    </row>
    <row r="71" spans="1:13" x14ac:dyDescent="0.3">
      <c r="A71">
        <f t="shared" si="6"/>
        <v>6</v>
      </c>
      <c r="B71">
        <f t="shared" si="7"/>
        <v>3</v>
      </c>
      <c r="D71">
        <v>64</v>
      </c>
      <c r="E71" s="36">
        <f t="shared" si="8"/>
        <v>45313</v>
      </c>
      <c r="F71" s="37">
        <f t="shared" si="1"/>
        <v>24.060109289617486</v>
      </c>
      <c r="G71" s="27">
        <f t="shared" si="10"/>
        <v>14564.53</v>
      </c>
      <c r="H71" s="27">
        <f t="shared" si="2"/>
        <v>11385.880000000001</v>
      </c>
      <c r="I71" s="27">
        <f t="shared" si="3"/>
        <v>3178.65</v>
      </c>
      <c r="J71" s="27">
        <f t="shared" si="4"/>
        <v>261652.15999999992</v>
      </c>
      <c r="K71" s="28">
        <f t="shared" si="9"/>
        <v>0.1</v>
      </c>
      <c r="L71">
        <f t="shared" si="5"/>
        <v>64</v>
      </c>
      <c r="M71" s="27">
        <f t="shared" ref="M71:M91" si="11">G71/(1+K71*$L$4)/(1+$L$4)^L71</f>
        <v>7340.7323205613902</v>
      </c>
    </row>
    <row r="72" spans="1:13" x14ac:dyDescent="0.3">
      <c r="A72">
        <f t="shared" si="6"/>
        <v>2</v>
      </c>
      <c r="B72">
        <f t="shared" si="7"/>
        <v>1</v>
      </c>
      <c r="D72">
        <v>65</v>
      </c>
      <c r="E72" s="36">
        <f t="shared" si="8"/>
        <v>45342</v>
      </c>
      <c r="F72" s="37">
        <f t="shared" ref="F72:F91" si="12">YEAR(E72)-2000+(E72-DATE(YEAR(E72)-1,12,31))/(DATE(YEAR(E72)+1,1,1)-DATE(YEAR(E72),1,1))</f>
        <v>24.139344262295083</v>
      </c>
      <c r="G72" s="27">
        <f t="shared" si="10"/>
        <v>14564.53</v>
      </c>
      <c r="H72" s="27">
        <f t="shared" ref="H72:H91" si="13">G72-I72</f>
        <v>11890.1</v>
      </c>
      <c r="I72" s="27">
        <f t="shared" ref="I72:I91" si="14">ROUND(J71*$D$3*(F72-F71),2)</f>
        <v>2674.43</v>
      </c>
      <c r="J72" s="27">
        <f t="shared" ref="J72:J90" si="15">J71-H72</f>
        <v>249762.05999999991</v>
      </c>
      <c r="K72" s="28">
        <f t="shared" si="9"/>
        <v>3.3333333333333333E-2</v>
      </c>
      <c r="L72">
        <f t="shared" ref="L72:L91" si="16">D72</f>
        <v>65</v>
      </c>
      <c r="M72" s="27">
        <f t="shared" si="11"/>
        <v>7267.8884510505613</v>
      </c>
    </row>
    <row r="73" spans="1:13" x14ac:dyDescent="0.3">
      <c r="A73">
        <f t="shared" ref="A73:A91" si="17">WEEKDAY(EDATE($E$7+1,D73),2)</f>
        <v>3</v>
      </c>
      <c r="B73">
        <f t="shared" ref="B73:B91" si="18">IF(A73&gt;5,9-A73,1)</f>
        <v>1</v>
      </c>
      <c r="D73">
        <v>66</v>
      </c>
      <c r="E73" s="36">
        <f t="shared" ref="E73:E90" si="19">EDATE($E$7,D73)+B73</f>
        <v>45371</v>
      </c>
      <c r="F73" s="37">
        <f t="shared" si="12"/>
        <v>24.218579234972676</v>
      </c>
      <c r="G73" s="27">
        <f t="shared" si="10"/>
        <v>14564.53</v>
      </c>
      <c r="H73" s="27">
        <f t="shared" si="13"/>
        <v>12011.630000000001</v>
      </c>
      <c r="I73" s="27">
        <f t="shared" si="14"/>
        <v>2552.9</v>
      </c>
      <c r="J73" s="27">
        <f t="shared" si="15"/>
        <v>237750.42999999991</v>
      </c>
      <c r="K73" s="28">
        <f t="shared" ref="K73:K91" si="20">(DAY(E73)-19)/30</f>
        <v>3.3333333333333333E-2</v>
      </c>
      <c r="L73">
        <f t="shared" si="16"/>
        <v>66</v>
      </c>
      <c r="M73" s="27">
        <f t="shared" si="11"/>
        <v>7190.6179036866797</v>
      </c>
    </row>
    <row r="74" spans="1:13" x14ac:dyDescent="0.3">
      <c r="A74">
        <f t="shared" si="17"/>
        <v>6</v>
      </c>
      <c r="B74">
        <f t="shared" si="18"/>
        <v>3</v>
      </c>
      <c r="D74">
        <v>67</v>
      </c>
      <c r="E74" s="36">
        <f t="shared" si="19"/>
        <v>45404</v>
      </c>
      <c r="F74" s="37">
        <f t="shared" si="12"/>
        <v>24.308743169398909</v>
      </c>
      <c r="G74" s="27">
        <f t="shared" ref="G74:G90" si="21">G73</f>
        <v>14564.53</v>
      </c>
      <c r="H74" s="27">
        <f t="shared" si="13"/>
        <v>11799.220000000001</v>
      </c>
      <c r="I74" s="27">
        <f t="shared" si="14"/>
        <v>2765.31</v>
      </c>
      <c r="J74" s="27">
        <f t="shared" si="15"/>
        <v>225951.2099999999</v>
      </c>
      <c r="K74" s="28">
        <f t="shared" si="20"/>
        <v>0.1</v>
      </c>
      <c r="L74">
        <f t="shared" si="16"/>
        <v>67</v>
      </c>
      <c r="M74" s="27">
        <f t="shared" si="11"/>
        <v>7109.0777486344241</v>
      </c>
    </row>
    <row r="75" spans="1:13" x14ac:dyDescent="0.3">
      <c r="A75">
        <f t="shared" si="17"/>
        <v>1</v>
      </c>
      <c r="B75">
        <f t="shared" si="18"/>
        <v>1</v>
      </c>
      <c r="D75">
        <v>68</v>
      </c>
      <c r="E75" s="36">
        <f t="shared" si="19"/>
        <v>45432</v>
      </c>
      <c r="F75" s="37">
        <f t="shared" si="12"/>
        <v>24.385245901639344</v>
      </c>
      <c r="G75" s="27">
        <f t="shared" si="21"/>
        <v>14564.53</v>
      </c>
      <c r="H75" s="27">
        <f t="shared" si="13"/>
        <v>12334.650000000001</v>
      </c>
      <c r="I75" s="27">
        <f t="shared" si="14"/>
        <v>2229.88</v>
      </c>
      <c r="J75" s="27">
        <f t="shared" si="15"/>
        <v>213616.55999999991</v>
      </c>
      <c r="K75" s="28">
        <f t="shared" si="20"/>
        <v>3.3333333333333333E-2</v>
      </c>
      <c r="L75">
        <f t="shared" si="16"/>
        <v>68</v>
      </c>
      <c r="M75" s="27">
        <f t="shared" si="11"/>
        <v>7038.5326436980458</v>
      </c>
    </row>
    <row r="76" spans="1:13" x14ac:dyDescent="0.3">
      <c r="A76">
        <f t="shared" si="17"/>
        <v>4</v>
      </c>
      <c r="B76">
        <f t="shared" si="18"/>
        <v>1</v>
      </c>
      <c r="D76">
        <v>69</v>
      </c>
      <c r="E76" s="36">
        <f t="shared" si="19"/>
        <v>45463</v>
      </c>
      <c r="F76" s="37">
        <f t="shared" si="12"/>
        <v>24.469945355191257</v>
      </c>
      <c r="G76" s="27">
        <f t="shared" si="21"/>
        <v>14564.53</v>
      </c>
      <c r="H76" s="27">
        <f t="shared" si="13"/>
        <v>12230.51</v>
      </c>
      <c r="I76" s="27">
        <f t="shared" si="14"/>
        <v>2334.02</v>
      </c>
      <c r="J76" s="27">
        <f t="shared" si="15"/>
        <v>201386.0499999999</v>
      </c>
      <c r="K76" s="28">
        <f t="shared" si="20"/>
        <v>3.3333333333333333E-2</v>
      </c>
      <c r="L76">
        <f t="shared" si="16"/>
        <v>69</v>
      </c>
      <c r="M76" s="27">
        <f t="shared" si="11"/>
        <v>6963.7005554402122</v>
      </c>
    </row>
    <row r="77" spans="1:13" x14ac:dyDescent="0.3">
      <c r="A77">
        <f t="shared" si="17"/>
        <v>6</v>
      </c>
      <c r="B77">
        <f t="shared" si="18"/>
        <v>3</v>
      </c>
      <c r="D77">
        <v>70</v>
      </c>
      <c r="E77" s="36">
        <f t="shared" si="19"/>
        <v>45495</v>
      </c>
      <c r="F77" s="37">
        <f t="shared" si="12"/>
        <v>24.557377049180328</v>
      </c>
      <c r="G77" s="27">
        <f t="shared" si="21"/>
        <v>14564.53</v>
      </c>
      <c r="H77" s="27">
        <f t="shared" si="13"/>
        <v>12293.16</v>
      </c>
      <c r="I77" s="27">
        <f t="shared" si="14"/>
        <v>2271.37</v>
      </c>
      <c r="J77" s="27">
        <f t="shared" si="15"/>
        <v>189092.8899999999</v>
      </c>
      <c r="K77" s="28">
        <f t="shared" si="20"/>
        <v>0.1</v>
      </c>
      <c r="L77">
        <f t="shared" si="16"/>
        <v>70</v>
      </c>
      <c r="M77" s="27">
        <f t="shared" si="11"/>
        <v>6884.7335972964702</v>
      </c>
    </row>
    <row r="78" spans="1:13" x14ac:dyDescent="0.3">
      <c r="A78">
        <f t="shared" si="17"/>
        <v>2</v>
      </c>
      <c r="B78">
        <f t="shared" si="18"/>
        <v>1</v>
      </c>
      <c r="D78">
        <v>71</v>
      </c>
      <c r="E78" s="36">
        <f t="shared" si="19"/>
        <v>45524</v>
      </c>
      <c r="F78" s="37">
        <f t="shared" si="12"/>
        <v>24.636612021857925</v>
      </c>
      <c r="G78" s="27">
        <f t="shared" si="21"/>
        <v>14564.53</v>
      </c>
      <c r="H78" s="27">
        <f t="shared" si="13"/>
        <v>12631.75</v>
      </c>
      <c r="I78" s="27">
        <f t="shared" si="14"/>
        <v>1932.78</v>
      </c>
      <c r="J78" s="27">
        <f t="shared" si="15"/>
        <v>176461.1399999999</v>
      </c>
      <c r="K78" s="28">
        <f t="shared" si="20"/>
        <v>3.3333333333333333E-2</v>
      </c>
      <c r="L78">
        <f t="shared" si="16"/>
        <v>71</v>
      </c>
      <c r="M78" s="27">
        <f t="shared" si="11"/>
        <v>6816.4147138557055</v>
      </c>
    </row>
    <row r="79" spans="1:13" x14ac:dyDescent="0.3">
      <c r="A79">
        <f t="shared" si="17"/>
        <v>5</v>
      </c>
      <c r="B79">
        <f t="shared" si="18"/>
        <v>1</v>
      </c>
      <c r="D79">
        <v>72</v>
      </c>
      <c r="E79" s="36">
        <f t="shared" si="19"/>
        <v>45555</v>
      </c>
      <c r="F79" s="37">
        <f t="shared" si="12"/>
        <v>24.721311475409838</v>
      </c>
      <c r="G79" s="27">
        <f t="shared" si="21"/>
        <v>14564.53</v>
      </c>
      <c r="H79" s="27">
        <f t="shared" si="13"/>
        <v>12636.480000000001</v>
      </c>
      <c r="I79" s="27">
        <f t="shared" si="14"/>
        <v>1928.05</v>
      </c>
      <c r="J79" s="27">
        <f t="shared" si="15"/>
        <v>163824.65999999989</v>
      </c>
      <c r="K79" s="28">
        <f t="shared" si="20"/>
        <v>3.3333333333333333E-2</v>
      </c>
      <c r="L79">
        <f t="shared" si="16"/>
        <v>72</v>
      </c>
      <c r="M79" s="27">
        <f t="shared" si="11"/>
        <v>6743.9441332260985</v>
      </c>
    </row>
    <row r="80" spans="1:13" x14ac:dyDescent="0.3">
      <c r="A80">
        <f t="shared" si="17"/>
        <v>7</v>
      </c>
      <c r="B80">
        <f t="shared" si="18"/>
        <v>2</v>
      </c>
      <c r="D80">
        <v>73</v>
      </c>
      <c r="E80" s="36">
        <f t="shared" si="19"/>
        <v>45586</v>
      </c>
      <c r="F80" s="37">
        <f t="shared" si="12"/>
        <v>24.806010928961747</v>
      </c>
      <c r="G80" s="27">
        <f t="shared" si="21"/>
        <v>14564.53</v>
      </c>
      <c r="H80" s="27">
        <f t="shared" si="13"/>
        <v>12774.54</v>
      </c>
      <c r="I80" s="27">
        <f t="shared" si="14"/>
        <v>1789.99</v>
      </c>
      <c r="J80" s="27">
        <f t="shared" si="15"/>
        <v>151050.11999999988</v>
      </c>
      <c r="K80" s="28">
        <f t="shared" si="20"/>
        <v>6.6666666666666666E-2</v>
      </c>
      <c r="L80">
        <f t="shared" si="16"/>
        <v>73</v>
      </c>
      <c r="M80" s="27">
        <f t="shared" si="11"/>
        <v>6669.8557514132626</v>
      </c>
    </row>
    <row r="81" spans="1:13" x14ac:dyDescent="0.3">
      <c r="A81">
        <f t="shared" si="17"/>
        <v>3</v>
      </c>
      <c r="B81">
        <f t="shared" si="18"/>
        <v>1</v>
      </c>
      <c r="D81">
        <v>74</v>
      </c>
      <c r="E81" s="36">
        <f t="shared" si="19"/>
        <v>45616</v>
      </c>
      <c r="F81" s="37">
        <f t="shared" si="12"/>
        <v>24.887978142076502</v>
      </c>
      <c r="G81" s="27">
        <f t="shared" si="21"/>
        <v>14564.53</v>
      </c>
      <c r="H81" s="27">
        <f t="shared" si="13"/>
        <v>12967.36</v>
      </c>
      <c r="I81" s="27">
        <f t="shared" si="14"/>
        <v>1597.17</v>
      </c>
      <c r="J81" s="27">
        <f t="shared" si="15"/>
        <v>138082.75999999989</v>
      </c>
      <c r="K81" s="28">
        <f t="shared" si="20"/>
        <v>3.3333333333333333E-2</v>
      </c>
      <c r="L81">
        <f t="shared" si="16"/>
        <v>74</v>
      </c>
      <c r="M81" s="27">
        <f t="shared" si="11"/>
        <v>6601.3062527840502</v>
      </c>
    </row>
    <row r="82" spans="1:13" x14ac:dyDescent="0.3">
      <c r="A82">
        <f t="shared" si="17"/>
        <v>5</v>
      </c>
      <c r="B82">
        <f t="shared" si="18"/>
        <v>1</v>
      </c>
      <c r="D82">
        <v>75</v>
      </c>
      <c r="E82" s="36">
        <f t="shared" si="19"/>
        <v>45646</v>
      </c>
      <c r="F82" s="37">
        <f t="shared" si="12"/>
        <v>24.969945355191257</v>
      </c>
      <c r="G82" s="27">
        <f t="shared" si="21"/>
        <v>14564.53</v>
      </c>
      <c r="H82" s="27">
        <f t="shared" si="13"/>
        <v>13104.470000000001</v>
      </c>
      <c r="I82" s="27">
        <f t="shared" si="14"/>
        <v>1460.06</v>
      </c>
      <c r="J82" s="27">
        <f t="shared" si="15"/>
        <v>124978.28999999989</v>
      </c>
      <c r="K82" s="28">
        <f t="shared" si="20"/>
        <v>3.3333333333333333E-2</v>
      </c>
      <c r="L82">
        <f t="shared" si="16"/>
        <v>75</v>
      </c>
      <c r="M82" s="27">
        <f t="shared" si="11"/>
        <v>6531.1226566949399</v>
      </c>
    </row>
    <row r="83" spans="1:13" x14ac:dyDescent="0.3">
      <c r="A83">
        <f t="shared" si="17"/>
        <v>1</v>
      </c>
      <c r="B83">
        <f t="shared" si="18"/>
        <v>1</v>
      </c>
      <c r="D83">
        <v>76</v>
      </c>
      <c r="E83" s="36">
        <f t="shared" si="19"/>
        <v>45677</v>
      </c>
      <c r="F83" s="37">
        <f t="shared" si="12"/>
        <v>25.054794520547944</v>
      </c>
      <c r="G83" s="27">
        <f t="shared" si="21"/>
        <v>14564.53</v>
      </c>
      <c r="H83" s="27">
        <f t="shared" si="13"/>
        <v>13196.57</v>
      </c>
      <c r="I83" s="27">
        <f t="shared" si="14"/>
        <v>1367.96</v>
      </c>
      <c r="J83" s="27">
        <f t="shared" si="15"/>
        <v>111781.71999999988</v>
      </c>
      <c r="K83" s="28">
        <f t="shared" si="20"/>
        <v>3.3333333333333333E-2</v>
      </c>
      <c r="L83">
        <f t="shared" si="16"/>
        <v>76</v>
      </c>
      <c r="M83" s="27">
        <f t="shared" si="11"/>
        <v>6461.685236736942</v>
      </c>
    </row>
    <row r="84" spans="1:13" x14ac:dyDescent="0.3">
      <c r="A84">
        <f t="shared" si="17"/>
        <v>4</v>
      </c>
      <c r="B84">
        <f t="shared" si="18"/>
        <v>1</v>
      </c>
      <c r="D84">
        <v>77</v>
      </c>
      <c r="E84" s="36">
        <f t="shared" si="19"/>
        <v>45708</v>
      </c>
      <c r="F84" s="37">
        <f t="shared" si="12"/>
        <v>25.139726027397259</v>
      </c>
      <c r="G84" s="27">
        <f t="shared" si="21"/>
        <v>14564.53</v>
      </c>
      <c r="H84" s="27">
        <f t="shared" si="13"/>
        <v>13339.83</v>
      </c>
      <c r="I84" s="27">
        <f t="shared" si="14"/>
        <v>1224.7</v>
      </c>
      <c r="J84" s="27">
        <f t="shared" si="15"/>
        <v>98441.889999999883</v>
      </c>
      <c r="K84" s="28">
        <f t="shared" si="20"/>
        <v>3.3333333333333333E-2</v>
      </c>
      <c r="L84">
        <f t="shared" si="16"/>
        <v>77</v>
      </c>
      <c r="M84" s="27">
        <f t="shared" si="11"/>
        <v>6392.9860597340794</v>
      </c>
    </row>
    <row r="85" spans="1:13" x14ac:dyDescent="0.3">
      <c r="A85">
        <f t="shared" si="17"/>
        <v>4</v>
      </c>
      <c r="B85">
        <f t="shared" si="18"/>
        <v>1</v>
      </c>
      <c r="D85">
        <v>78</v>
      </c>
      <c r="E85" s="36">
        <f t="shared" si="19"/>
        <v>45736</v>
      </c>
      <c r="F85" s="37">
        <f t="shared" si="12"/>
        <v>25.216438356164385</v>
      </c>
      <c r="G85" s="27">
        <f t="shared" si="21"/>
        <v>14564.53</v>
      </c>
      <c r="H85" s="27">
        <f t="shared" si="13"/>
        <v>13590.36</v>
      </c>
      <c r="I85" s="27">
        <f t="shared" si="14"/>
        <v>974.17</v>
      </c>
      <c r="J85" s="27">
        <f t="shared" si="15"/>
        <v>84851.529999999882</v>
      </c>
      <c r="K85" s="28">
        <f t="shared" si="20"/>
        <v>3.3333333333333333E-2</v>
      </c>
      <c r="L85">
        <f t="shared" si="16"/>
        <v>78</v>
      </c>
      <c r="M85" s="27">
        <f t="shared" si="11"/>
        <v>6325.0172768541079</v>
      </c>
    </row>
    <row r="86" spans="1:13" x14ac:dyDescent="0.3">
      <c r="A86">
        <f t="shared" si="17"/>
        <v>7</v>
      </c>
      <c r="B86">
        <f t="shared" si="18"/>
        <v>2</v>
      </c>
      <c r="D86">
        <v>79</v>
      </c>
      <c r="E86" s="36">
        <f t="shared" si="19"/>
        <v>45768</v>
      </c>
      <c r="F86" s="37">
        <f t="shared" si="12"/>
        <v>25.304109589041097</v>
      </c>
      <c r="G86" s="27">
        <f t="shared" si="21"/>
        <v>14564.53</v>
      </c>
      <c r="H86" s="27">
        <f t="shared" si="13"/>
        <v>13604.890000000001</v>
      </c>
      <c r="I86" s="27">
        <f t="shared" si="14"/>
        <v>959.64</v>
      </c>
      <c r="J86" s="27">
        <f t="shared" si="15"/>
        <v>71246.639999999883</v>
      </c>
      <c r="K86" s="28">
        <f t="shared" si="20"/>
        <v>6.6666666666666666E-2</v>
      </c>
      <c r="L86">
        <f t="shared" si="16"/>
        <v>79</v>
      </c>
      <c r="M86" s="27">
        <f t="shared" si="11"/>
        <v>6255.531188932413</v>
      </c>
    </row>
    <row r="87" spans="1:13" x14ac:dyDescent="0.3">
      <c r="A87">
        <f t="shared" si="17"/>
        <v>2</v>
      </c>
      <c r="B87">
        <f t="shared" si="18"/>
        <v>1</v>
      </c>
      <c r="D87">
        <v>80</v>
      </c>
      <c r="E87" s="36">
        <f t="shared" si="19"/>
        <v>45797</v>
      </c>
      <c r="F87" s="37">
        <f t="shared" si="12"/>
        <v>25.383561643835616</v>
      </c>
      <c r="G87" s="27">
        <f t="shared" si="21"/>
        <v>14564.53</v>
      </c>
      <c r="H87" s="27">
        <f t="shared" si="13"/>
        <v>13834.300000000001</v>
      </c>
      <c r="I87" s="27">
        <f t="shared" si="14"/>
        <v>730.23</v>
      </c>
      <c r="J87" s="27">
        <f t="shared" si="15"/>
        <v>57412.33999999988</v>
      </c>
      <c r="K87" s="28">
        <f t="shared" si="20"/>
        <v>3.3333333333333333E-2</v>
      </c>
      <c r="L87">
        <f t="shared" si="16"/>
        <v>80</v>
      </c>
      <c r="M87" s="27">
        <f t="shared" si="11"/>
        <v>6191.2399144817073</v>
      </c>
    </row>
    <row r="88" spans="1:13" x14ac:dyDescent="0.3">
      <c r="A88">
        <f t="shared" si="17"/>
        <v>5</v>
      </c>
      <c r="B88">
        <f t="shared" si="18"/>
        <v>1</v>
      </c>
      <c r="D88">
        <v>81</v>
      </c>
      <c r="E88" s="36">
        <f t="shared" si="19"/>
        <v>45828</v>
      </c>
      <c r="F88" s="37">
        <f t="shared" si="12"/>
        <v>25.468493150684932</v>
      </c>
      <c r="G88" s="27">
        <f t="shared" si="21"/>
        <v>14564.53</v>
      </c>
      <c r="H88" s="27">
        <f t="shared" si="13"/>
        <v>13935.51</v>
      </c>
      <c r="I88" s="27">
        <f t="shared" si="14"/>
        <v>629.02</v>
      </c>
      <c r="J88" s="27">
        <f t="shared" si="15"/>
        <v>43476.829999999878</v>
      </c>
      <c r="K88" s="28">
        <f t="shared" si="20"/>
        <v>3.3333333333333333E-2</v>
      </c>
      <c r="L88">
        <f t="shared" si="16"/>
        <v>81</v>
      </c>
      <c r="M88" s="27">
        <f t="shared" si="11"/>
        <v>6125.4160510205156</v>
      </c>
    </row>
    <row r="89" spans="1:13" x14ac:dyDescent="0.3">
      <c r="A89">
        <f t="shared" si="17"/>
        <v>7</v>
      </c>
      <c r="B89">
        <f t="shared" si="18"/>
        <v>2</v>
      </c>
      <c r="D89">
        <v>82</v>
      </c>
      <c r="E89" s="36">
        <f t="shared" si="19"/>
        <v>45859</v>
      </c>
      <c r="F89" s="37">
        <f t="shared" si="12"/>
        <v>25.553424657534247</v>
      </c>
      <c r="G89" s="27">
        <f t="shared" si="21"/>
        <v>14564.53</v>
      </c>
      <c r="H89" s="27">
        <f t="shared" si="13"/>
        <v>14088.19</v>
      </c>
      <c r="I89" s="27">
        <f t="shared" si="14"/>
        <v>476.34</v>
      </c>
      <c r="J89" s="27">
        <f t="shared" si="15"/>
        <v>29388.639999999876</v>
      </c>
      <c r="K89" s="28">
        <f t="shared" si="20"/>
        <v>6.6666666666666666E-2</v>
      </c>
      <c r="L89">
        <f t="shared" si="16"/>
        <v>82</v>
      </c>
      <c r="M89" s="27">
        <f t="shared" si="11"/>
        <v>6058.1227647498636</v>
      </c>
    </row>
    <row r="90" spans="1:13" x14ac:dyDescent="0.3">
      <c r="A90">
        <f t="shared" si="17"/>
        <v>3</v>
      </c>
      <c r="B90">
        <f t="shared" si="18"/>
        <v>1</v>
      </c>
      <c r="D90">
        <v>83</v>
      </c>
      <c r="E90" s="36">
        <f t="shared" si="19"/>
        <v>45889</v>
      </c>
      <c r="F90" s="37">
        <f t="shared" si="12"/>
        <v>25.635616438356166</v>
      </c>
      <c r="G90" s="27">
        <f t="shared" si="21"/>
        <v>14564.53</v>
      </c>
      <c r="H90" s="27">
        <f t="shared" si="13"/>
        <v>14252.93</v>
      </c>
      <c r="I90" s="27">
        <f t="shared" si="14"/>
        <v>311.60000000000002</v>
      </c>
      <c r="J90" s="27">
        <f t="shared" si="15"/>
        <v>15135.709999999875</v>
      </c>
      <c r="K90" s="28">
        <f t="shared" si="20"/>
        <v>3.3333333333333333E-2</v>
      </c>
      <c r="L90">
        <f t="shared" si="16"/>
        <v>83</v>
      </c>
      <c r="M90" s="27">
        <f t="shared" si="11"/>
        <v>5995.8603570403957</v>
      </c>
    </row>
    <row r="91" spans="1:13" x14ac:dyDescent="0.3">
      <c r="A91">
        <f t="shared" si="17"/>
        <v>6</v>
      </c>
      <c r="B91">
        <f t="shared" si="18"/>
        <v>3</v>
      </c>
      <c r="D91">
        <v>84</v>
      </c>
      <c r="E91" s="36">
        <f>EDATE($E$7,D91)</f>
        <v>45919</v>
      </c>
      <c r="F91" s="37">
        <f t="shared" si="12"/>
        <v>25.717808219178082</v>
      </c>
      <c r="G91" s="27">
        <v>15296.19</v>
      </c>
      <c r="H91" s="27">
        <f t="shared" si="13"/>
        <v>15135.710000000001</v>
      </c>
      <c r="I91" s="27">
        <f t="shared" si="14"/>
        <v>160.47999999999999</v>
      </c>
      <c r="J91" s="27">
        <f>ROUND(J90-H91,2)</f>
        <v>0</v>
      </c>
      <c r="K91" s="28">
        <f t="shared" si="20"/>
        <v>0</v>
      </c>
      <c r="L91">
        <f t="shared" si="16"/>
        <v>84</v>
      </c>
      <c r="M91" s="27">
        <f t="shared" si="11"/>
        <v>6232.349504164059</v>
      </c>
    </row>
    <row r="92" spans="1:13" x14ac:dyDescent="0.3">
      <c r="F92" s="29" t="s">
        <v>23</v>
      </c>
      <c r="G92" s="30">
        <f>IRR(G7:G91,0)*12</f>
        <v>0.12912403161482455</v>
      </c>
      <c r="H92" s="25">
        <f>SUM(H7:H91)</f>
        <v>803000</v>
      </c>
      <c r="I92" s="25">
        <f>SUM(I7:I91)</f>
        <v>421152.18000000005</v>
      </c>
    </row>
    <row r="93" spans="1:13" s="23" customFormat="1" ht="19.8" x14ac:dyDescent="0.4">
      <c r="A93" s="22"/>
      <c r="C93" s="24" t="s">
        <v>33</v>
      </c>
      <c r="E93" s="24" t="s">
        <v>34</v>
      </c>
      <c r="F93" s="24" t="s">
        <v>35</v>
      </c>
      <c r="G93" s="24" t="s">
        <v>18</v>
      </c>
      <c r="H93" s="24" t="s">
        <v>19</v>
      </c>
      <c r="I93" s="24" t="s">
        <v>20</v>
      </c>
      <c r="K93" s="24" t="s">
        <v>21</v>
      </c>
      <c r="L93" s="24" t="s">
        <v>22</v>
      </c>
    </row>
    <row r="94" spans="1:13" x14ac:dyDescent="0.3">
      <c r="I94" s="27"/>
    </row>
    <row r="97" spans="3:11" x14ac:dyDescent="0.3">
      <c r="C97" s="29"/>
      <c r="D97" s="25"/>
      <c r="E97" s="29" t="s">
        <v>24</v>
      </c>
      <c r="F97" s="29" t="s">
        <v>25</v>
      </c>
      <c r="G97" s="25">
        <f>1+K8*L4</f>
        <v>1.0010746023276285</v>
      </c>
      <c r="H97" s="1" t="s">
        <v>26</v>
      </c>
      <c r="I97" s="29" t="s">
        <v>27</v>
      </c>
      <c r="J97" s="31">
        <f>L2</f>
        <v>0.12895227931541045</v>
      </c>
      <c r="K97" t="s">
        <v>38</v>
      </c>
    </row>
    <row r="98" spans="3:11" x14ac:dyDescent="0.3">
      <c r="C98" s="29"/>
      <c r="D98" s="25"/>
      <c r="E98" s="29" t="s">
        <v>29</v>
      </c>
      <c r="F98" s="29" t="s">
        <v>30</v>
      </c>
      <c r="G98" s="25">
        <f>(1+L4)^K8</f>
        <v>1.0010694409548362</v>
      </c>
      <c r="H98" s="1" t="s">
        <v>26</v>
      </c>
      <c r="I98" s="29" t="s">
        <v>31</v>
      </c>
      <c r="J98" s="31">
        <f>G92</f>
        <v>0.12912403161482455</v>
      </c>
      <c r="K98" t="s">
        <v>32</v>
      </c>
    </row>
    <row r="99" spans="3:11" x14ac:dyDescent="0.3">
      <c r="C99" s="29"/>
      <c r="D99" s="25"/>
      <c r="E99" s="25"/>
      <c r="F99" s="25"/>
      <c r="G99" s="2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1F73-2ECC-4528-9436-B058EF68C6BC}">
  <dimension ref="A1:N93"/>
  <sheetViews>
    <sheetView workbookViewId="0">
      <selection activeCell="L2" sqref="L2"/>
    </sheetView>
  </sheetViews>
  <sheetFormatPr defaultRowHeight="14.4" x14ac:dyDescent="0.3"/>
  <cols>
    <col min="1" max="1" width="2.44140625" customWidth="1"/>
    <col min="2" max="2" width="21.5546875" customWidth="1"/>
    <col min="3" max="3" width="4.44140625" style="1" customWidth="1"/>
    <col min="4" max="4" width="12.21875" customWidth="1"/>
    <col min="5" max="5" width="13.5546875" customWidth="1"/>
    <col min="6" max="6" width="24.109375" customWidth="1"/>
    <col min="7" max="7" width="15.21875" customWidth="1"/>
    <col min="8" max="8" width="12.77734375" customWidth="1"/>
    <col min="9" max="9" width="15.33203125" customWidth="1"/>
    <col min="10" max="10" width="15" customWidth="1"/>
    <col min="11" max="11" width="14.5546875" customWidth="1"/>
    <col min="12" max="12" width="16.88671875" customWidth="1"/>
    <col min="14" max="14" width="12" customWidth="1"/>
  </cols>
  <sheetData>
    <row r="1" spans="1:14" ht="15" thickBot="1" x14ac:dyDescent="0.35">
      <c r="K1" s="1"/>
    </row>
    <row r="2" spans="1:14" s="2" customFormat="1" ht="21" x14ac:dyDescent="0.4">
      <c r="B2" s="3" t="s">
        <v>0</v>
      </c>
      <c r="C2" s="4" t="s">
        <v>1</v>
      </c>
      <c r="D2" s="5">
        <v>84</v>
      </c>
      <c r="F2" s="3" t="s">
        <v>2</v>
      </c>
      <c r="G2" s="4" t="s">
        <v>3</v>
      </c>
      <c r="H2" s="5">
        <f>H3*(1+H3)^D2/((1+H3)^D2-1)</f>
        <v>1.8137641523888946E-2</v>
      </c>
      <c r="K2" s="6" t="s">
        <v>4</v>
      </c>
      <c r="L2" s="7">
        <v>0.19304654569760868</v>
      </c>
      <c r="M2" s="8"/>
      <c r="N2" s="9">
        <f>SUM(N7:N91)</f>
        <v>2.7216507760385866E-4</v>
      </c>
    </row>
    <row r="3" spans="1:14" s="2" customFormat="1" ht="21" x14ac:dyDescent="0.4">
      <c r="B3" s="10" t="s">
        <v>5</v>
      </c>
      <c r="C3" s="11" t="s">
        <v>6</v>
      </c>
      <c r="D3" s="12">
        <v>0.129</v>
      </c>
      <c r="F3" s="13" t="s">
        <v>7</v>
      </c>
      <c r="G3" s="14" t="s">
        <v>8</v>
      </c>
      <c r="H3" s="15">
        <f>D3/12</f>
        <v>1.0750000000000001E-2</v>
      </c>
      <c r="K3" s="13" t="s">
        <v>9</v>
      </c>
      <c r="L3" s="2">
        <v>12</v>
      </c>
      <c r="N3" s="16"/>
    </row>
    <row r="4" spans="1:14" s="2" customFormat="1" ht="18.600000000000001" thickBot="1" x14ac:dyDescent="0.4">
      <c r="B4" s="17" t="s">
        <v>10</v>
      </c>
      <c r="C4" s="18" t="s">
        <v>11</v>
      </c>
      <c r="D4" s="19">
        <v>803000</v>
      </c>
      <c r="F4" s="17" t="s">
        <v>12</v>
      </c>
      <c r="G4" s="18" t="s">
        <v>13</v>
      </c>
      <c r="H4" s="19">
        <f>ROUND(D4*H2,2)</f>
        <v>14564.53</v>
      </c>
      <c r="K4" s="17" t="s">
        <v>14</v>
      </c>
      <c r="L4" s="20">
        <f>L2/12</f>
        <v>1.608721214146739E-2</v>
      </c>
      <c r="M4" s="20" t="s">
        <v>15</v>
      </c>
      <c r="N4" s="21"/>
    </row>
    <row r="5" spans="1:14" x14ac:dyDescent="0.3">
      <c r="B5" s="1"/>
    </row>
    <row r="6" spans="1:14" s="23" customFormat="1" ht="19.8" x14ac:dyDescent="0.4">
      <c r="A6" s="22"/>
      <c r="C6" s="24"/>
      <c r="E6" s="24" t="s">
        <v>34</v>
      </c>
      <c r="F6" s="24" t="s">
        <v>35</v>
      </c>
      <c r="G6" s="24" t="s">
        <v>18</v>
      </c>
      <c r="H6" s="24" t="s">
        <v>19</v>
      </c>
      <c r="I6" s="24" t="s">
        <v>20</v>
      </c>
      <c r="J6" s="39" t="s">
        <v>39</v>
      </c>
      <c r="L6" s="24" t="s">
        <v>21</v>
      </c>
      <c r="M6" s="24" t="s">
        <v>22</v>
      </c>
    </row>
    <row r="7" spans="1:14" x14ac:dyDescent="0.3">
      <c r="D7">
        <v>0</v>
      </c>
      <c r="E7" s="36">
        <v>43362</v>
      </c>
      <c r="F7" s="37">
        <f>YEAR(E7)-2000+(E7-DATE(YEAR(E7)-1,12,31))/(DATE(YEAR(E7)+1,1,1)-DATE(YEAR(E7),1,1))</f>
        <v>18.717808219178082</v>
      </c>
      <c r="G7" s="38">
        <f>-K7+J7</f>
        <v>-668096</v>
      </c>
      <c r="H7" s="27">
        <v>0</v>
      </c>
      <c r="I7" s="27">
        <v>0</v>
      </c>
      <c r="J7" s="38">
        <v>134904</v>
      </c>
      <c r="K7">
        <v>803000</v>
      </c>
      <c r="L7" s="28">
        <f>C7/30</f>
        <v>0</v>
      </c>
      <c r="M7">
        <f>D7</f>
        <v>0</v>
      </c>
      <c r="N7" s="27">
        <f t="shared" ref="N7:N70" si="0">G7/(1+L7*$L$4)/(1+$L$4)^M7</f>
        <v>-668096</v>
      </c>
    </row>
    <row r="8" spans="1:14" x14ac:dyDescent="0.3">
      <c r="A8">
        <f>WEEKDAY(EDATE($E$7+1,D8),2)</f>
        <v>6</v>
      </c>
      <c r="B8">
        <f>IF(A8&gt;5,9-A8,1)</f>
        <v>3</v>
      </c>
      <c r="D8">
        <v>1</v>
      </c>
      <c r="E8" s="36">
        <f>EDATE($E$7,D8)+B8</f>
        <v>43395</v>
      </c>
      <c r="F8" s="37">
        <f t="shared" ref="F8:F71" si="1">YEAR(E8)-2000+(E8-DATE(YEAR(E8)-1,12,31))/(DATE(YEAR(E8)+1,1,1)-DATE(YEAR(E8),1,1))</f>
        <v>18.80821917808219</v>
      </c>
      <c r="G8" s="27">
        <f>$H$4</f>
        <v>14564.53</v>
      </c>
      <c r="H8" s="27">
        <f t="shared" ref="H8:H71" si="2">G8-I8</f>
        <v>5199.130000000001</v>
      </c>
      <c r="I8" s="27">
        <f t="shared" ref="I8:I71" si="3">ROUND(K7*$D$3*(F8-F7),2)</f>
        <v>9365.4</v>
      </c>
      <c r="J8" s="27">
        <v>0</v>
      </c>
      <c r="K8">
        <f t="shared" ref="K8:K71" si="4">K7-H8</f>
        <v>797800.87</v>
      </c>
      <c r="L8" s="28">
        <f>(DAY(E8)-19)/30</f>
        <v>0.1</v>
      </c>
      <c r="M8">
        <f t="shared" ref="M8:M71" si="5">D8</f>
        <v>1</v>
      </c>
      <c r="N8" s="27">
        <f t="shared" si="0"/>
        <v>14310.914644028049</v>
      </c>
    </row>
    <row r="9" spans="1:14" x14ac:dyDescent="0.3">
      <c r="A9">
        <f t="shared" ref="A9:A72" si="6">WEEKDAY(EDATE($E$7+1,D9),2)</f>
        <v>2</v>
      </c>
      <c r="B9">
        <f t="shared" ref="B9:B72" si="7">IF(A9&gt;5,9-A9,1)</f>
        <v>1</v>
      </c>
      <c r="D9">
        <v>2</v>
      </c>
      <c r="E9" s="36">
        <f t="shared" ref="E9:E72" si="8">EDATE($E$7,D9)+B9</f>
        <v>43424</v>
      </c>
      <c r="F9" s="37">
        <f t="shared" si="1"/>
        <v>18.887671232876713</v>
      </c>
      <c r="G9" s="27">
        <f>G8</f>
        <v>14564.53</v>
      </c>
      <c r="H9" s="27">
        <f t="shared" si="2"/>
        <v>6387.6200000000008</v>
      </c>
      <c r="I9" s="27">
        <f t="shared" si="3"/>
        <v>8176.91</v>
      </c>
      <c r="J9" s="27">
        <v>0</v>
      </c>
      <c r="K9">
        <f t="shared" si="4"/>
        <v>791413.25</v>
      </c>
      <c r="L9" s="28">
        <f t="shared" ref="L9:L72" si="9">(DAY(E9)-19)/30</f>
        <v>3.3333333333333333E-2</v>
      </c>
      <c r="M9">
        <f t="shared" si="5"/>
        <v>2</v>
      </c>
      <c r="N9" s="27">
        <f t="shared" si="0"/>
        <v>14099.434013397133</v>
      </c>
    </row>
    <row r="10" spans="1:14" x14ac:dyDescent="0.3">
      <c r="A10">
        <f t="shared" si="6"/>
        <v>4</v>
      </c>
      <c r="B10">
        <f t="shared" si="7"/>
        <v>1</v>
      </c>
      <c r="D10">
        <v>3</v>
      </c>
      <c r="E10" s="36">
        <f t="shared" si="8"/>
        <v>43454</v>
      </c>
      <c r="F10" s="37">
        <f t="shared" si="1"/>
        <v>18.969863013698632</v>
      </c>
      <c r="G10" s="27">
        <f t="shared" ref="G10:G73" si="10">G9</f>
        <v>14564.53</v>
      </c>
      <c r="H10" s="27">
        <f t="shared" si="2"/>
        <v>6173.380000000001</v>
      </c>
      <c r="I10" s="27">
        <f t="shared" si="3"/>
        <v>8391.15</v>
      </c>
      <c r="J10" s="27">
        <v>0</v>
      </c>
      <c r="K10">
        <f t="shared" si="4"/>
        <v>785239.87</v>
      </c>
      <c r="L10" s="28">
        <f t="shared" si="9"/>
        <v>3.3333333333333333E-2</v>
      </c>
      <c r="M10">
        <f t="shared" si="5"/>
        <v>3</v>
      </c>
      <c r="N10" s="27">
        <f t="shared" si="0"/>
        <v>13876.204566812421</v>
      </c>
    </row>
    <row r="11" spans="1:14" x14ac:dyDescent="0.3">
      <c r="A11">
        <f t="shared" si="6"/>
        <v>7</v>
      </c>
      <c r="B11">
        <f t="shared" si="7"/>
        <v>2</v>
      </c>
      <c r="D11">
        <v>4</v>
      </c>
      <c r="E11" s="36">
        <f t="shared" si="8"/>
        <v>43486</v>
      </c>
      <c r="F11" s="37">
        <f t="shared" si="1"/>
        <v>19.057534246575344</v>
      </c>
      <c r="G11" s="27">
        <f t="shared" si="10"/>
        <v>14564.53</v>
      </c>
      <c r="H11" s="27">
        <f t="shared" si="2"/>
        <v>5683.7900000000009</v>
      </c>
      <c r="I11" s="27">
        <f t="shared" si="3"/>
        <v>8880.74</v>
      </c>
      <c r="J11" s="27">
        <v>0</v>
      </c>
      <c r="K11">
        <f t="shared" si="4"/>
        <v>779556.08</v>
      </c>
      <c r="L11" s="28">
        <f t="shared" si="9"/>
        <v>6.6666666666666666E-2</v>
      </c>
      <c r="M11">
        <f t="shared" si="5"/>
        <v>4</v>
      </c>
      <c r="N11" s="27">
        <f t="shared" si="0"/>
        <v>13649.194076353597</v>
      </c>
    </row>
    <row r="12" spans="1:14" x14ac:dyDescent="0.3">
      <c r="A12">
        <f t="shared" si="6"/>
        <v>3</v>
      </c>
      <c r="B12">
        <f t="shared" si="7"/>
        <v>1</v>
      </c>
      <c r="D12">
        <v>5</v>
      </c>
      <c r="E12" s="36">
        <f t="shared" si="8"/>
        <v>43516</v>
      </c>
      <c r="F12" s="37">
        <f t="shared" si="1"/>
        <v>19.139726027397259</v>
      </c>
      <c r="G12" s="27">
        <f t="shared" si="10"/>
        <v>14564.53</v>
      </c>
      <c r="H12" s="27">
        <f t="shared" si="2"/>
        <v>6299.1</v>
      </c>
      <c r="I12" s="27">
        <f t="shared" si="3"/>
        <v>8265.43</v>
      </c>
      <c r="J12" s="27">
        <v>0</v>
      </c>
      <c r="K12">
        <f t="shared" si="4"/>
        <v>773256.98</v>
      </c>
      <c r="L12" s="28">
        <f t="shared" si="9"/>
        <v>3.3333333333333333E-2</v>
      </c>
      <c r="M12">
        <f t="shared" si="5"/>
        <v>5</v>
      </c>
      <c r="N12" s="27">
        <f t="shared" si="0"/>
        <v>13440.292565195763</v>
      </c>
    </row>
    <row r="13" spans="1:14" x14ac:dyDescent="0.3">
      <c r="A13">
        <f t="shared" si="6"/>
        <v>3</v>
      </c>
      <c r="B13">
        <f t="shared" si="7"/>
        <v>1</v>
      </c>
      <c r="D13">
        <v>6</v>
      </c>
      <c r="E13" s="36">
        <f t="shared" si="8"/>
        <v>43544</v>
      </c>
      <c r="F13" s="37">
        <f t="shared" si="1"/>
        <v>19.216438356164385</v>
      </c>
      <c r="G13" s="27">
        <f t="shared" si="10"/>
        <v>14564.53</v>
      </c>
      <c r="H13" s="27">
        <f t="shared" si="2"/>
        <v>6912.4600000000009</v>
      </c>
      <c r="I13" s="27">
        <f t="shared" si="3"/>
        <v>7652.07</v>
      </c>
      <c r="J13" s="27">
        <v>0</v>
      </c>
      <c r="K13">
        <f t="shared" si="4"/>
        <v>766344.52</v>
      </c>
      <c r="L13" s="28">
        <f t="shared" si="9"/>
        <v>3.3333333333333333E-2</v>
      </c>
      <c r="M13">
        <f t="shared" si="5"/>
        <v>6</v>
      </c>
      <c r="N13" s="27">
        <f t="shared" si="0"/>
        <v>13227.498982955905</v>
      </c>
    </row>
    <row r="14" spans="1:14" x14ac:dyDescent="0.3">
      <c r="A14">
        <f t="shared" si="6"/>
        <v>6</v>
      </c>
      <c r="B14">
        <f t="shared" si="7"/>
        <v>3</v>
      </c>
      <c r="D14">
        <v>7</v>
      </c>
      <c r="E14" s="36">
        <f t="shared" si="8"/>
        <v>43577</v>
      </c>
      <c r="F14" s="37">
        <f t="shared" si="1"/>
        <v>19.306849315068494</v>
      </c>
      <c r="G14" s="27">
        <f t="shared" si="10"/>
        <v>14564.53</v>
      </c>
      <c r="H14" s="27">
        <f t="shared" si="2"/>
        <v>5626.6400000000012</v>
      </c>
      <c r="I14" s="27">
        <f t="shared" si="3"/>
        <v>8937.89</v>
      </c>
      <c r="J14" s="27">
        <v>0</v>
      </c>
      <c r="K14">
        <f t="shared" si="4"/>
        <v>760717.88</v>
      </c>
      <c r="L14" s="28">
        <f t="shared" si="9"/>
        <v>0.1</v>
      </c>
      <c r="M14">
        <f t="shared" si="5"/>
        <v>7</v>
      </c>
      <c r="N14" s="27">
        <f t="shared" si="0"/>
        <v>13004.135246757533</v>
      </c>
    </row>
    <row r="15" spans="1:14" x14ac:dyDescent="0.3">
      <c r="A15">
        <f t="shared" si="6"/>
        <v>1</v>
      </c>
      <c r="B15">
        <f t="shared" si="7"/>
        <v>1</v>
      </c>
      <c r="D15">
        <v>8</v>
      </c>
      <c r="E15" s="36">
        <f t="shared" si="8"/>
        <v>43605</v>
      </c>
      <c r="F15" s="37">
        <f t="shared" si="1"/>
        <v>19.383561643835616</v>
      </c>
      <c r="G15" s="27">
        <f t="shared" si="10"/>
        <v>14564.53</v>
      </c>
      <c r="H15" s="27">
        <f t="shared" si="2"/>
        <v>7036.5500000000011</v>
      </c>
      <c r="I15" s="27">
        <f t="shared" si="3"/>
        <v>7527.98</v>
      </c>
      <c r="J15" s="27">
        <v>0</v>
      </c>
      <c r="K15">
        <f t="shared" si="4"/>
        <v>753681.33</v>
      </c>
      <c r="L15" s="28">
        <f t="shared" si="9"/>
        <v>3.3333333333333333E-2</v>
      </c>
      <c r="M15">
        <f t="shared" si="5"/>
        <v>8</v>
      </c>
      <c r="N15" s="27">
        <f t="shared" si="0"/>
        <v>12811.96564815388</v>
      </c>
    </row>
    <row r="16" spans="1:14" x14ac:dyDescent="0.3">
      <c r="A16">
        <f t="shared" si="6"/>
        <v>4</v>
      </c>
      <c r="B16">
        <f t="shared" si="7"/>
        <v>1</v>
      </c>
      <c r="D16">
        <v>9</v>
      </c>
      <c r="E16" s="36">
        <f t="shared" si="8"/>
        <v>43636</v>
      </c>
      <c r="F16" s="37">
        <f t="shared" si="1"/>
        <v>19.468493150684932</v>
      </c>
      <c r="G16" s="27">
        <f t="shared" si="10"/>
        <v>14564.53</v>
      </c>
      <c r="H16" s="27">
        <f t="shared" si="2"/>
        <v>6307.0700000000015</v>
      </c>
      <c r="I16" s="27">
        <f t="shared" si="3"/>
        <v>8257.4599999999991</v>
      </c>
      <c r="J16" s="27">
        <v>0</v>
      </c>
      <c r="K16">
        <f t="shared" si="4"/>
        <v>747374.26</v>
      </c>
      <c r="L16" s="28">
        <f t="shared" si="9"/>
        <v>3.3333333333333333E-2</v>
      </c>
      <c r="M16">
        <f t="shared" si="5"/>
        <v>9</v>
      </c>
      <c r="N16" s="27">
        <f t="shared" si="0"/>
        <v>12609.120058849927</v>
      </c>
    </row>
    <row r="17" spans="1:14" x14ac:dyDescent="0.3">
      <c r="A17">
        <f t="shared" si="6"/>
        <v>6</v>
      </c>
      <c r="B17">
        <f t="shared" si="7"/>
        <v>3</v>
      </c>
      <c r="D17">
        <v>10</v>
      </c>
      <c r="E17" s="36">
        <f t="shared" si="8"/>
        <v>43668</v>
      </c>
      <c r="F17" s="37">
        <f t="shared" si="1"/>
        <v>19.556164383561644</v>
      </c>
      <c r="G17" s="27">
        <f t="shared" si="10"/>
        <v>14564.53</v>
      </c>
      <c r="H17" s="27">
        <f t="shared" si="2"/>
        <v>6112.0300000000007</v>
      </c>
      <c r="I17" s="27">
        <f t="shared" si="3"/>
        <v>8452.5</v>
      </c>
      <c r="J17" s="27">
        <v>0</v>
      </c>
      <c r="K17">
        <f t="shared" si="4"/>
        <v>741262.23</v>
      </c>
      <c r="L17" s="28">
        <f t="shared" si="9"/>
        <v>0.1</v>
      </c>
      <c r="M17">
        <f t="shared" si="5"/>
        <v>10</v>
      </c>
      <c r="N17" s="27">
        <f t="shared" si="0"/>
        <v>12396.198464968304</v>
      </c>
    </row>
    <row r="18" spans="1:14" x14ac:dyDescent="0.3">
      <c r="A18">
        <f t="shared" si="6"/>
        <v>2</v>
      </c>
      <c r="B18">
        <f t="shared" si="7"/>
        <v>1</v>
      </c>
      <c r="D18">
        <v>11</v>
      </c>
      <c r="E18" s="36">
        <f t="shared" si="8"/>
        <v>43697</v>
      </c>
      <c r="F18" s="37">
        <f t="shared" si="1"/>
        <v>19.635616438356166</v>
      </c>
      <c r="G18" s="27">
        <f t="shared" si="10"/>
        <v>14564.53</v>
      </c>
      <c r="H18" s="27">
        <f t="shared" si="2"/>
        <v>6967.1</v>
      </c>
      <c r="I18" s="27">
        <f t="shared" si="3"/>
        <v>7597.43</v>
      </c>
      <c r="J18" s="27">
        <v>0</v>
      </c>
      <c r="K18">
        <f t="shared" si="4"/>
        <v>734295.13</v>
      </c>
      <c r="L18" s="28">
        <f t="shared" si="9"/>
        <v>3.3333333333333333E-2</v>
      </c>
      <c r="M18">
        <f t="shared" si="5"/>
        <v>11</v>
      </c>
      <c r="N18" s="27">
        <f t="shared" si="0"/>
        <v>12213.012698439294</v>
      </c>
    </row>
    <row r="19" spans="1:14" x14ac:dyDescent="0.3">
      <c r="A19">
        <f t="shared" si="6"/>
        <v>5</v>
      </c>
      <c r="B19">
        <f t="shared" si="7"/>
        <v>1</v>
      </c>
      <c r="D19">
        <v>12</v>
      </c>
      <c r="E19" s="36">
        <f t="shared" si="8"/>
        <v>43728</v>
      </c>
      <c r="F19" s="37">
        <f t="shared" si="1"/>
        <v>19.720547945205478</v>
      </c>
      <c r="G19" s="27">
        <f t="shared" si="10"/>
        <v>14564.53</v>
      </c>
      <c r="H19" s="27">
        <f t="shared" si="2"/>
        <v>6519.47</v>
      </c>
      <c r="I19" s="27">
        <f t="shared" si="3"/>
        <v>8045.06</v>
      </c>
      <c r="J19" s="27">
        <v>0</v>
      </c>
      <c r="K19">
        <f t="shared" si="4"/>
        <v>727775.66</v>
      </c>
      <c r="L19" s="28">
        <f t="shared" si="9"/>
        <v>3.3333333333333333E-2</v>
      </c>
      <c r="M19">
        <f t="shared" si="5"/>
        <v>12</v>
      </c>
      <c r="N19" s="27">
        <f t="shared" si="0"/>
        <v>12019.650038405272</v>
      </c>
    </row>
    <row r="20" spans="1:14" x14ac:dyDescent="0.3">
      <c r="A20">
        <f t="shared" si="6"/>
        <v>7</v>
      </c>
      <c r="B20">
        <f t="shared" si="7"/>
        <v>2</v>
      </c>
      <c r="D20">
        <v>13</v>
      </c>
      <c r="E20" s="36">
        <f t="shared" si="8"/>
        <v>43759</v>
      </c>
      <c r="F20" s="37">
        <f t="shared" si="1"/>
        <v>19.805479452054794</v>
      </c>
      <c r="G20" s="27">
        <f t="shared" si="10"/>
        <v>14564.53</v>
      </c>
      <c r="H20" s="27">
        <f t="shared" si="2"/>
        <v>6590.9000000000005</v>
      </c>
      <c r="I20" s="27">
        <f t="shared" si="3"/>
        <v>7973.63</v>
      </c>
      <c r="J20" s="27">
        <v>0</v>
      </c>
      <c r="K20">
        <f t="shared" si="4"/>
        <v>721184.76</v>
      </c>
      <c r="L20" s="28">
        <f t="shared" si="9"/>
        <v>6.6666666666666666E-2</v>
      </c>
      <c r="M20">
        <f t="shared" si="5"/>
        <v>13</v>
      </c>
      <c r="N20" s="27">
        <f t="shared" si="0"/>
        <v>11823.012215921179</v>
      </c>
    </row>
    <row r="21" spans="1:14" x14ac:dyDescent="0.3">
      <c r="A21">
        <f t="shared" si="6"/>
        <v>3</v>
      </c>
      <c r="B21">
        <f t="shared" si="7"/>
        <v>1</v>
      </c>
      <c r="D21">
        <v>14</v>
      </c>
      <c r="E21" s="36">
        <f t="shared" si="8"/>
        <v>43789</v>
      </c>
      <c r="F21" s="37">
        <f t="shared" si="1"/>
        <v>19.887671232876713</v>
      </c>
      <c r="G21" s="27">
        <f t="shared" si="10"/>
        <v>14564.53</v>
      </c>
      <c r="H21" s="27">
        <f t="shared" si="2"/>
        <v>6918.0000000000009</v>
      </c>
      <c r="I21" s="27">
        <f t="shared" si="3"/>
        <v>7646.53</v>
      </c>
      <c r="J21" s="27">
        <v>0</v>
      </c>
      <c r="K21">
        <f t="shared" si="4"/>
        <v>714266.76</v>
      </c>
      <c r="L21" s="28">
        <f t="shared" si="9"/>
        <v>3.3333333333333333E-2</v>
      </c>
      <c r="M21">
        <f t="shared" si="5"/>
        <v>14</v>
      </c>
      <c r="N21" s="27">
        <f t="shared" si="0"/>
        <v>11642.060497854372</v>
      </c>
    </row>
    <row r="22" spans="1:14" x14ac:dyDescent="0.3">
      <c r="A22">
        <f t="shared" si="6"/>
        <v>5</v>
      </c>
      <c r="B22">
        <f t="shared" si="7"/>
        <v>1</v>
      </c>
      <c r="D22">
        <v>15</v>
      </c>
      <c r="E22" s="36">
        <f t="shared" si="8"/>
        <v>43819</v>
      </c>
      <c r="F22" s="37">
        <f t="shared" si="1"/>
        <v>19.969863013698632</v>
      </c>
      <c r="G22" s="27">
        <f t="shared" si="10"/>
        <v>14564.53</v>
      </c>
      <c r="H22" s="27">
        <f t="shared" si="2"/>
        <v>6991.35</v>
      </c>
      <c r="I22" s="27">
        <f t="shared" si="3"/>
        <v>7573.18</v>
      </c>
      <c r="J22" s="27">
        <v>0</v>
      </c>
      <c r="K22">
        <f t="shared" si="4"/>
        <v>707275.41</v>
      </c>
      <c r="L22" s="28">
        <f t="shared" si="9"/>
        <v>3.3333333333333333E-2</v>
      </c>
      <c r="M22">
        <f t="shared" si="5"/>
        <v>15</v>
      </c>
      <c r="N22" s="27">
        <f t="shared" si="0"/>
        <v>11457.737444916758</v>
      </c>
    </row>
    <row r="23" spans="1:14" x14ac:dyDescent="0.3">
      <c r="A23">
        <f t="shared" si="6"/>
        <v>1</v>
      </c>
      <c r="B23">
        <f t="shared" si="7"/>
        <v>1</v>
      </c>
      <c r="D23">
        <v>16</v>
      </c>
      <c r="E23" s="36">
        <f t="shared" si="8"/>
        <v>43850</v>
      </c>
      <c r="F23" s="37">
        <f t="shared" si="1"/>
        <v>20.05464480874317</v>
      </c>
      <c r="G23" s="27">
        <f t="shared" si="10"/>
        <v>14564.53</v>
      </c>
      <c r="H23" s="27">
        <f t="shared" si="2"/>
        <v>6829.1600000000008</v>
      </c>
      <c r="I23" s="27">
        <f t="shared" si="3"/>
        <v>7735.37</v>
      </c>
      <c r="J23" s="27">
        <v>0</v>
      </c>
      <c r="K23">
        <f t="shared" si="4"/>
        <v>700446.25</v>
      </c>
      <c r="L23" s="28">
        <f t="shared" si="9"/>
        <v>3.3333333333333333E-2</v>
      </c>
      <c r="M23">
        <f t="shared" si="5"/>
        <v>16</v>
      </c>
      <c r="N23" s="27">
        <f t="shared" si="0"/>
        <v>11276.332688774677</v>
      </c>
    </row>
    <row r="24" spans="1:14" x14ac:dyDescent="0.3">
      <c r="A24">
        <f t="shared" si="6"/>
        <v>4</v>
      </c>
      <c r="B24">
        <f t="shared" si="7"/>
        <v>1</v>
      </c>
      <c r="D24">
        <v>17</v>
      </c>
      <c r="E24" s="36">
        <f t="shared" si="8"/>
        <v>43881</v>
      </c>
      <c r="F24" s="37">
        <f t="shared" si="1"/>
        <v>20.139344262295083</v>
      </c>
      <c r="G24" s="27">
        <f t="shared" si="10"/>
        <v>14564.53</v>
      </c>
      <c r="H24" s="27">
        <f t="shared" si="2"/>
        <v>6911.2900000000009</v>
      </c>
      <c r="I24" s="27">
        <f t="shared" si="3"/>
        <v>7653.24</v>
      </c>
      <c r="J24" s="27">
        <v>0</v>
      </c>
      <c r="K24">
        <f t="shared" si="4"/>
        <v>693534.96</v>
      </c>
      <c r="L24" s="28">
        <f t="shared" si="9"/>
        <v>3.3333333333333333E-2</v>
      </c>
      <c r="M24">
        <f t="shared" si="5"/>
        <v>17</v>
      </c>
      <c r="N24" s="27">
        <f t="shared" si="0"/>
        <v>11097.800025461494</v>
      </c>
    </row>
    <row r="25" spans="1:14" x14ac:dyDescent="0.3">
      <c r="A25">
        <f t="shared" si="6"/>
        <v>5</v>
      </c>
      <c r="B25">
        <f t="shared" si="7"/>
        <v>1</v>
      </c>
      <c r="D25">
        <v>18</v>
      </c>
      <c r="E25" s="36">
        <f t="shared" si="8"/>
        <v>43910</v>
      </c>
      <c r="F25" s="37">
        <f t="shared" si="1"/>
        <v>20.218579234972676</v>
      </c>
      <c r="G25" s="27">
        <f t="shared" si="10"/>
        <v>14564.53</v>
      </c>
      <c r="H25" s="27">
        <f t="shared" si="2"/>
        <v>7475.6900000000005</v>
      </c>
      <c r="I25" s="27">
        <f t="shared" si="3"/>
        <v>7088.84</v>
      </c>
      <c r="J25" s="27">
        <v>0</v>
      </c>
      <c r="K25">
        <f t="shared" si="4"/>
        <v>686059.27</v>
      </c>
      <c r="L25" s="28">
        <f t="shared" si="9"/>
        <v>3.3333333333333333E-2</v>
      </c>
      <c r="M25">
        <f t="shared" si="5"/>
        <v>18</v>
      </c>
      <c r="N25" s="27">
        <f t="shared" si="0"/>
        <v>10922.093982535402</v>
      </c>
    </row>
    <row r="26" spans="1:14" x14ac:dyDescent="0.3">
      <c r="A26">
        <f t="shared" si="6"/>
        <v>1</v>
      </c>
      <c r="B26">
        <f t="shared" si="7"/>
        <v>1</v>
      </c>
      <c r="D26">
        <v>19</v>
      </c>
      <c r="E26" s="36">
        <f t="shared" si="8"/>
        <v>43941</v>
      </c>
      <c r="F26" s="37">
        <f t="shared" si="1"/>
        <v>20.303278688524589</v>
      </c>
      <c r="G26" s="27">
        <f t="shared" si="10"/>
        <v>14564.53</v>
      </c>
      <c r="H26" s="27">
        <f t="shared" si="2"/>
        <v>7068.4900000000007</v>
      </c>
      <c r="I26" s="27">
        <f t="shared" si="3"/>
        <v>7496.04</v>
      </c>
      <c r="J26" s="27">
        <v>0</v>
      </c>
      <c r="K26">
        <f t="shared" si="4"/>
        <v>678990.78</v>
      </c>
      <c r="L26" s="28">
        <f t="shared" si="9"/>
        <v>3.3333333333333333E-2</v>
      </c>
      <c r="M26">
        <f t="shared" si="5"/>
        <v>19</v>
      </c>
      <c r="N26" s="27">
        <f t="shared" si="0"/>
        <v>10749.169807497532</v>
      </c>
    </row>
    <row r="27" spans="1:14" x14ac:dyDescent="0.3">
      <c r="A27">
        <f t="shared" si="6"/>
        <v>3</v>
      </c>
      <c r="B27">
        <f t="shared" si="7"/>
        <v>1</v>
      </c>
      <c r="D27">
        <v>20</v>
      </c>
      <c r="E27" s="36">
        <f t="shared" si="8"/>
        <v>43971</v>
      </c>
      <c r="F27" s="37">
        <f t="shared" si="1"/>
        <v>20.385245901639344</v>
      </c>
      <c r="G27" s="27">
        <f t="shared" si="10"/>
        <v>14564.53</v>
      </c>
      <c r="H27" s="27">
        <f t="shared" si="2"/>
        <v>7385.0400000000009</v>
      </c>
      <c r="I27" s="27">
        <f t="shared" si="3"/>
        <v>7179.49</v>
      </c>
      <c r="J27" s="27">
        <v>0</v>
      </c>
      <c r="K27">
        <f t="shared" si="4"/>
        <v>671605.74</v>
      </c>
      <c r="L27" s="28">
        <f t="shared" si="9"/>
        <v>3.3333333333333333E-2</v>
      </c>
      <c r="M27">
        <f t="shared" si="5"/>
        <v>20</v>
      </c>
      <c r="N27" s="27">
        <f t="shared" si="0"/>
        <v>10578.983456393456</v>
      </c>
    </row>
    <row r="28" spans="1:14" x14ac:dyDescent="0.3">
      <c r="A28">
        <f t="shared" si="6"/>
        <v>6</v>
      </c>
      <c r="B28">
        <f t="shared" si="7"/>
        <v>3</v>
      </c>
      <c r="D28">
        <v>21</v>
      </c>
      <c r="E28" s="36">
        <f t="shared" si="8"/>
        <v>44004</v>
      </c>
      <c r="F28" s="37">
        <f t="shared" si="1"/>
        <v>20.475409836065573</v>
      </c>
      <c r="G28" s="27">
        <f t="shared" si="10"/>
        <v>14564.53</v>
      </c>
      <c r="H28" s="27">
        <f t="shared" si="2"/>
        <v>6752.9800000000005</v>
      </c>
      <c r="I28" s="27">
        <f t="shared" si="3"/>
        <v>7811.55</v>
      </c>
      <c r="J28" s="27">
        <v>0</v>
      </c>
      <c r="K28">
        <f t="shared" si="4"/>
        <v>664852.76</v>
      </c>
      <c r="L28" s="28">
        <f t="shared" si="9"/>
        <v>0.1</v>
      </c>
      <c r="M28">
        <f t="shared" si="5"/>
        <v>21</v>
      </c>
      <c r="N28" s="27">
        <f t="shared" si="0"/>
        <v>10400.34339200596</v>
      </c>
    </row>
    <row r="29" spans="1:14" x14ac:dyDescent="0.3">
      <c r="A29">
        <f t="shared" si="6"/>
        <v>1</v>
      </c>
      <c r="B29">
        <f t="shared" si="7"/>
        <v>1</v>
      </c>
      <c r="D29">
        <v>22</v>
      </c>
      <c r="E29" s="36">
        <f t="shared" si="8"/>
        <v>44032</v>
      </c>
      <c r="F29" s="37">
        <f t="shared" si="1"/>
        <v>20.551912568306012</v>
      </c>
      <c r="G29" s="27">
        <f t="shared" si="10"/>
        <v>14564.53</v>
      </c>
      <c r="H29" s="27">
        <f t="shared" si="2"/>
        <v>8003.2000000000007</v>
      </c>
      <c r="I29" s="27">
        <f t="shared" si="3"/>
        <v>6561.33</v>
      </c>
      <c r="J29" s="27">
        <v>0</v>
      </c>
      <c r="K29">
        <f t="shared" si="4"/>
        <v>656849.56000000006</v>
      </c>
      <c r="L29" s="28">
        <f t="shared" si="9"/>
        <v>3.3333333333333333E-2</v>
      </c>
      <c r="M29">
        <f t="shared" si="5"/>
        <v>22</v>
      </c>
      <c r="N29" s="27">
        <f t="shared" si="0"/>
        <v>10246.651525760544</v>
      </c>
    </row>
    <row r="30" spans="1:14" x14ac:dyDescent="0.3">
      <c r="A30">
        <f t="shared" si="6"/>
        <v>4</v>
      </c>
      <c r="B30">
        <f t="shared" si="7"/>
        <v>1</v>
      </c>
      <c r="D30">
        <v>23</v>
      </c>
      <c r="E30" s="36">
        <f t="shared" si="8"/>
        <v>44063</v>
      </c>
      <c r="F30" s="37">
        <f t="shared" si="1"/>
        <v>20.636612021857925</v>
      </c>
      <c r="G30" s="27">
        <f t="shared" si="10"/>
        <v>14564.53</v>
      </c>
      <c r="H30" s="27">
        <f t="shared" si="2"/>
        <v>7387.64</v>
      </c>
      <c r="I30" s="27">
        <f t="shared" si="3"/>
        <v>7176.89</v>
      </c>
      <c r="J30" s="27">
        <v>0</v>
      </c>
      <c r="K30">
        <f t="shared" si="4"/>
        <v>649461.92000000004</v>
      </c>
      <c r="L30" s="28">
        <f t="shared" si="9"/>
        <v>3.3333333333333333E-2</v>
      </c>
      <c r="M30">
        <f t="shared" si="5"/>
        <v>23</v>
      </c>
      <c r="N30" s="27">
        <f t="shared" si="0"/>
        <v>10084.421300967939</v>
      </c>
    </row>
    <row r="31" spans="1:14" x14ac:dyDescent="0.3">
      <c r="A31">
        <f t="shared" si="6"/>
        <v>7</v>
      </c>
      <c r="B31">
        <f t="shared" si="7"/>
        <v>2</v>
      </c>
      <c r="D31">
        <v>24</v>
      </c>
      <c r="E31" s="36">
        <f t="shared" si="8"/>
        <v>44095</v>
      </c>
      <c r="F31" s="37">
        <f t="shared" si="1"/>
        <v>20.724043715846996</v>
      </c>
      <c r="G31" s="27">
        <f t="shared" si="10"/>
        <v>14564.53</v>
      </c>
      <c r="H31" s="27">
        <f t="shared" si="2"/>
        <v>7239.4500000000007</v>
      </c>
      <c r="I31" s="27">
        <f t="shared" si="3"/>
        <v>7325.08</v>
      </c>
      <c r="J31" s="27">
        <v>0</v>
      </c>
      <c r="K31">
        <f t="shared" si="4"/>
        <v>642222.47000000009</v>
      </c>
      <c r="L31" s="28">
        <f t="shared" si="9"/>
        <v>6.6666666666666666E-2</v>
      </c>
      <c r="M31">
        <f t="shared" si="5"/>
        <v>24</v>
      </c>
      <c r="N31" s="27">
        <f t="shared" si="0"/>
        <v>9919.4432326133265</v>
      </c>
    </row>
    <row r="32" spans="1:14" x14ac:dyDescent="0.3">
      <c r="A32">
        <f t="shared" si="6"/>
        <v>2</v>
      </c>
      <c r="B32">
        <f t="shared" si="7"/>
        <v>1</v>
      </c>
      <c r="D32">
        <v>25</v>
      </c>
      <c r="E32" s="36">
        <f t="shared" si="8"/>
        <v>44124</v>
      </c>
      <c r="F32" s="37">
        <f t="shared" si="1"/>
        <v>20.803278688524589</v>
      </c>
      <c r="G32" s="27">
        <f t="shared" si="10"/>
        <v>14564.53</v>
      </c>
      <c r="H32" s="27">
        <f t="shared" si="2"/>
        <v>8000.170000000001</v>
      </c>
      <c r="I32" s="27">
        <f t="shared" si="3"/>
        <v>6564.36</v>
      </c>
      <c r="J32" s="27">
        <v>0</v>
      </c>
      <c r="K32">
        <f t="shared" si="4"/>
        <v>634222.30000000005</v>
      </c>
      <c r="L32" s="28">
        <f t="shared" si="9"/>
        <v>3.3333333333333333E-2</v>
      </c>
      <c r="M32">
        <f t="shared" si="5"/>
        <v>25</v>
      </c>
      <c r="N32" s="27">
        <f t="shared" si="0"/>
        <v>9767.6257209312844</v>
      </c>
    </row>
    <row r="33" spans="1:14" x14ac:dyDescent="0.3">
      <c r="A33">
        <f t="shared" si="6"/>
        <v>5</v>
      </c>
      <c r="B33">
        <f t="shared" si="7"/>
        <v>1</v>
      </c>
      <c r="D33">
        <v>26</v>
      </c>
      <c r="E33" s="36">
        <f t="shared" si="8"/>
        <v>44155</v>
      </c>
      <c r="F33" s="37">
        <f t="shared" si="1"/>
        <v>20.887978142076502</v>
      </c>
      <c r="G33" s="27">
        <f t="shared" si="10"/>
        <v>14564.53</v>
      </c>
      <c r="H33" s="27">
        <f t="shared" si="2"/>
        <v>7634.8700000000008</v>
      </c>
      <c r="I33" s="27">
        <f t="shared" si="3"/>
        <v>6929.66</v>
      </c>
      <c r="J33" s="27">
        <v>0</v>
      </c>
      <c r="K33">
        <f t="shared" si="4"/>
        <v>626587.43000000005</v>
      </c>
      <c r="L33" s="28">
        <f t="shared" si="9"/>
        <v>3.3333333333333333E-2</v>
      </c>
      <c r="M33">
        <f t="shared" si="5"/>
        <v>26</v>
      </c>
      <c r="N33" s="27">
        <f t="shared" si="0"/>
        <v>9612.9796775469713</v>
      </c>
    </row>
    <row r="34" spans="1:14" x14ac:dyDescent="0.3">
      <c r="A34">
        <f t="shared" si="6"/>
        <v>7</v>
      </c>
      <c r="B34">
        <f t="shared" si="7"/>
        <v>2</v>
      </c>
      <c r="D34">
        <v>27</v>
      </c>
      <c r="E34" s="36">
        <f t="shared" si="8"/>
        <v>44186</v>
      </c>
      <c r="F34" s="37">
        <f t="shared" si="1"/>
        <v>20.972677595628415</v>
      </c>
      <c r="G34" s="27">
        <f t="shared" si="10"/>
        <v>14564.53</v>
      </c>
      <c r="H34" s="27">
        <f t="shared" si="2"/>
        <v>7718.2900000000009</v>
      </c>
      <c r="I34" s="27">
        <f t="shared" si="3"/>
        <v>6846.24</v>
      </c>
      <c r="J34" s="27">
        <v>0</v>
      </c>
      <c r="K34">
        <f t="shared" si="4"/>
        <v>618869.14</v>
      </c>
      <c r="L34" s="28">
        <f t="shared" si="9"/>
        <v>6.6666666666666666E-2</v>
      </c>
      <c r="M34">
        <f t="shared" si="5"/>
        <v>27</v>
      </c>
      <c r="N34" s="27">
        <f t="shared" si="0"/>
        <v>9455.7142509050245</v>
      </c>
    </row>
    <row r="35" spans="1:14" x14ac:dyDescent="0.3">
      <c r="A35">
        <f t="shared" si="6"/>
        <v>3</v>
      </c>
      <c r="B35">
        <f t="shared" si="7"/>
        <v>1</v>
      </c>
      <c r="D35">
        <v>28</v>
      </c>
      <c r="E35" s="36">
        <f t="shared" si="8"/>
        <v>44216</v>
      </c>
      <c r="F35" s="37">
        <f t="shared" si="1"/>
        <v>21.054794520547944</v>
      </c>
      <c r="G35" s="27">
        <f t="shared" si="10"/>
        <v>14564.53</v>
      </c>
      <c r="H35" s="27">
        <f t="shared" si="2"/>
        <v>8008.8000000000011</v>
      </c>
      <c r="I35" s="27">
        <f t="shared" si="3"/>
        <v>6555.73</v>
      </c>
      <c r="J35" s="27">
        <v>0</v>
      </c>
      <c r="K35">
        <f t="shared" si="4"/>
        <v>610860.34</v>
      </c>
      <c r="L35" s="28">
        <f t="shared" si="9"/>
        <v>3.3333333333333333E-2</v>
      </c>
      <c r="M35">
        <f t="shared" si="5"/>
        <v>28</v>
      </c>
      <c r="N35" s="27">
        <f t="shared" si="0"/>
        <v>9310.9941315308843</v>
      </c>
    </row>
    <row r="36" spans="1:14" x14ac:dyDescent="0.3">
      <c r="A36">
        <f t="shared" si="6"/>
        <v>6</v>
      </c>
      <c r="B36">
        <f t="shared" si="7"/>
        <v>3</v>
      </c>
      <c r="D36">
        <v>29</v>
      </c>
      <c r="E36" s="36">
        <f t="shared" si="8"/>
        <v>44249</v>
      </c>
      <c r="F36" s="37">
        <f t="shared" si="1"/>
        <v>21.145205479452056</v>
      </c>
      <c r="G36" s="27">
        <f t="shared" si="10"/>
        <v>14564.53</v>
      </c>
      <c r="H36" s="27">
        <f t="shared" si="2"/>
        <v>7440.06</v>
      </c>
      <c r="I36" s="27">
        <f t="shared" si="3"/>
        <v>7124.47</v>
      </c>
      <c r="J36" s="27">
        <v>0</v>
      </c>
      <c r="K36">
        <f t="shared" si="4"/>
        <v>603420.27999999991</v>
      </c>
      <c r="L36" s="28">
        <f t="shared" si="9"/>
        <v>0.1</v>
      </c>
      <c r="M36">
        <f t="shared" si="5"/>
        <v>29</v>
      </c>
      <c r="N36" s="27">
        <f t="shared" si="0"/>
        <v>9153.7657363807739</v>
      </c>
    </row>
    <row r="37" spans="1:14" x14ac:dyDescent="0.3">
      <c r="A37">
        <f t="shared" si="6"/>
        <v>6</v>
      </c>
      <c r="B37">
        <f t="shared" si="7"/>
        <v>3</v>
      </c>
      <c r="D37">
        <v>30</v>
      </c>
      <c r="E37" s="36">
        <f t="shared" si="8"/>
        <v>44277</v>
      </c>
      <c r="F37" s="37">
        <f t="shared" si="1"/>
        <v>21.221917808219178</v>
      </c>
      <c r="G37" s="27">
        <f t="shared" si="10"/>
        <v>14564.53</v>
      </c>
      <c r="H37" s="27">
        <f t="shared" si="2"/>
        <v>8593.1500000000015</v>
      </c>
      <c r="I37" s="27">
        <f t="shared" si="3"/>
        <v>5971.38</v>
      </c>
      <c r="J37" s="27">
        <v>0</v>
      </c>
      <c r="K37">
        <f t="shared" si="4"/>
        <v>594827.12999999989</v>
      </c>
      <c r="L37" s="28">
        <f t="shared" si="9"/>
        <v>0.1</v>
      </c>
      <c r="M37">
        <f t="shared" si="5"/>
        <v>30</v>
      </c>
      <c r="N37" s="27">
        <f t="shared" si="0"/>
        <v>9008.8386380620232</v>
      </c>
    </row>
    <row r="38" spans="1:14" x14ac:dyDescent="0.3">
      <c r="A38">
        <f t="shared" si="6"/>
        <v>2</v>
      </c>
      <c r="B38">
        <f t="shared" si="7"/>
        <v>1</v>
      </c>
      <c r="D38">
        <v>31</v>
      </c>
      <c r="E38" s="36">
        <f t="shared" si="8"/>
        <v>44306</v>
      </c>
      <c r="F38" s="37">
        <f t="shared" si="1"/>
        <v>21.301369863013697</v>
      </c>
      <c r="G38" s="27">
        <f t="shared" si="10"/>
        <v>14564.53</v>
      </c>
      <c r="H38" s="27">
        <f t="shared" si="2"/>
        <v>8467.9600000000009</v>
      </c>
      <c r="I38" s="27">
        <f t="shared" si="3"/>
        <v>6096.57</v>
      </c>
      <c r="J38" s="27">
        <v>0</v>
      </c>
      <c r="K38">
        <f t="shared" si="4"/>
        <v>586359.16999999993</v>
      </c>
      <c r="L38" s="28">
        <f t="shared" si="9"/>
        <v>3.3333333333333333E-2</v>
      </c>
      <c r="M38">
        <f t="shared" si="5"/>
        <v>31</v>
      </c>
      <c r="N38" s="27">
        <f t="shared" si="0"/>
        <v>8875.7098392521875</v>
      </c>
    </row>
    <row r="39" spans="1:14" x14ac:dyDescent="0.3">
      <c r="A39">
        <f t="shared" si="6"/>
        <v>4</v>
      </c>
      <c r="B39">
        <f t="shared" si="7"/>
        <v>1</v>
      </c>
      <c r="D39">
        <v>32</v>
      </c>
      <c r="E39" s="36">
        <f t="shared" si="8"/>
        <v>44336</v>
      </c>
      <c r="F39" s="37">
        <f t="shared" si="1"/>
        <v>21.383561643835616</v>
      </c>
      <c r="G39" s="27">
        <f t="shared" si="10"/>
        <v>14564.53</v>
      </c>
      <c r="H39" s="27">
        <f t="shared" si="2"/>
        <v>8347.52</v>
      </c>
      <c r="I39" s="27">
        <f t="shared" si="3"/>
        <v>6217.01</v>
      </c>
      <c r="J39" s="27">
        <v>0</v>
      </c>
      <c r="K39">
        <f t="shared" si="4"/>
        <v>578011.64999999991</v>
      </c>
      <c r="L39" s="28">
        <f t="shared" si="9"/>
        <v>3.3333333333333333E-2</v>
      </c>
      <c r="M39">
        <f t="shared" si="5"/>
        <v>32</v>
      </c>
      <c r="N39" s="27">
        <f t="shared" si="0"/>
        <v>8735.1850640321245</v>
      </c>
    </row>
    <row r="40" spans="1:14" x14ac:dyDescent="0.3">
      <c r="A40">
        <f t="shared" si="6"/>
        <v>7</v>
      </c>
      <c r="B40">
        <f t="shared" si="7"/>
        <v>2</v>
      </c>
      <c r="D40">
        <v>33</v>
      </c>
      <c r="E40" s="36">
        <f t="shared" si="8"/>
        <v>44368</v>
      </c>
      <c r="F40" s="37">
        <f t="shared" si="1"/>
        <v>21.471232876712328</v>
      </c>
      <c r="G40" s="27">
        <f t="shared" si="10"/>
        <v>14564.53</v>
      </c>
      <c r="H40" s="27">
        <f t="shared" si="2"/>
        <v>8027.4600000000009</v>
      </c>
      <c r="I40" s="27">
        <f t="shared" si="3"/>
        <v>6537.07</v>
      </c>
      <c r="J40" s="27">
        <v>0</v>
      </c>
      <c r="K40">
        <f t="shared" si="4"/>
        <v>569984.18999999994</v>
      </c>
      <c r="L40" s="28">
        <f t="shared" si="9"/>
        <v>6.6666666666666666E-2</v>
      </c>
      <c r="M40">
        <f t="shared" si="5"/>
        <v>33</v>
      </c>
      <c r="N40" s="27">
        <f t="shared" si="0"/>
        <v>8592.2800905513213</v>
      </c>
    </row>
    <row r="41" spans="1:14" x14ac:dyDescent="0.3">
      <c r="A41">
        <f t="shared" si="6"/>
        <v>2</v>
      </c>
      <c r="B41">
        <f t="shared" si="7"/>
        <v>1</v>
      </c>
      <c r="D41">
        <v>34</v>
      </c>
      <c r="E41" s="36">
        <f t="shared" si="8"/>
        <v>44397</v>
      </c>
      <c r="F41" s="37">
        <f t="shared" si="1"/>
        <v>21.550684931506851</v>
      </c>
      <c r="G41" s="27">
        <f t="shared" si="10"/>
        <v>14564.53</v>
      </c>
      <c r="H41" s="27">
        <f t="shared" si="2"/>
        <v>8722.5800000000017</v>
      </c>
      <c r="I41" s="27">
        <f t="shared" si="3"/>
        <v>5841.95</v>
      </c>
      <c r="J41" s="27">
        <v>0</v>
      </c>
      <c r="K41">
        <f t="shared" si="4"/>
        <v>561261.61</v>
      </c>
      <c r="L41" s="28">
        <f t="shared" si="9"/>
        <v>3.3333333333333333E-2</v>
      </c>
      <c r="M41">
        <f t="shared" si="5"/>
        <v>34</v>
      </c>
      <c r="N41" s="27">
        <f t="shared" si="0"/>
        <v>8460.7748686923114</v>
      </c>
    </row>
    <row r="42" spans="1:14" x14ac:dyDescent="0.3">
      <c r="A42">
        <f t="shared" si="6"/>
        <v>5</v>
      </c>
      <c r="B42">
        <f t="shared" si="7"/>
        <v>1</v>
      </c>
      <c r="D42">
        <v>35</v>
      </c>
      <c r="E42" s="36">
        <f t="shared" si="8"/>
        <v>44428</v>
      </c>
      <c r="F42" s="37">
        <f t="shared" si="1"/>
        <v>21.635616438356166</v>
      </c>
      <c r="G42" s="27">
        <f t="shared" si="10"/>
        <v>14564.53</v>
      </c>
      <c r="H42" s="27">
        <f t="shared" si="2"/>
        <v>8415.26</v>
      </c>
      <c r="I42" s="27">
        <f t="shared" si="3"/>
        <v>6149.27</v>
      </c>
      <c r="J42" s="27">
        <v>0</v>
      </c>
      <c r="K42">
        <f t="shared" si="4"/>
        <v>552846.35</v>
      </c>
      <c r="L42" s="28">
        <f t="shared" si="9"/>
        <v>3.3333333333333333E-2</v>
      </c>
      <c r="M42">
        <f t="shared" si="5"/>
        <v>35</v>
      </c>
      <c r="N42" s="27">
        <f t="shared" si="0"/>
        <v>8326.8195560307249</v>
      </c>
    </row>
    <row r="43" spans="1:14" x14ac:dyDescent="0.3">
      <c r="A43">
        <f t="shared" si="6"/>
        <v>1</v>
      </c>
      <c r="B43">
        <f t="shared" si="7"/>
        <v>1</v>
      </c>
      <c r="D43">
        <v>36</v>
      </c>
      <c r="E43" s="36">
        <f t="shared" si="8"/>
        <v>44459</v>
      </c>
      <c r="F43" s="37">
        <f t="shared" si="1"/>
        <v>21.720547945205478</v>
      </c>
      <c r="G43" s="27">
        <f t="shared" si="10"/>
        <v>14564.53</v>
      </c>
      <c r="H43" s="27">
        <f t="shared" si="2"/>
        <v>8507.4500000000007</v>
      </c>
      <c r="I43" s="27">
        <f t="shared" si="3"/>
        <v>6057.08</v>
      </c>
      <c r="J43" s="27">
        <v>0</v>
      </c>
      <c r="K43">
        <f t="shared" si="4"/>
        <v>544338.9</v>
      </c>
      <c r="L43" s="28">
        <f t="shared" si="9"/>
        <v>3.3333333333333333E-2</v>
      </c>
      <c r="M43">
        <f t="shared" si="5"/>
        <v>36</v>
      </c>
      <c r="N43" s="27">
        <f t="shared" si="0"/>
        <v>8194.9850923538652</v>
      </c>
    </row>
    <row r="44" spans="1:14" x14ac:dyDescent="0.3">
      <c r="A44">
        <f t="shared" si="6"/>
        <v>3</v>
      </c>
      <c r="B44">
        <f t="shared" si="7"/>
        <v>1</v>
      </c>
      <c r="D44">
        <v>37</v>
      </c>
      <c r="E44" s="36">
        <f t="shared" si="8"/>
        <v>44489</v>
      </c>
      <c r="F44" s="37">
        <f t="shared" si="1"/>
        <v>21.802739726027397</v>
      </c>
      <c r="G44" s="27">
        <f t="shared" si="10"/>
        <v>14564.53</v>
      </c>
      <c r="H44" s="27">
        <f t="shared" si="2"/>
        <v>8793.0500000000011</v>
      </c>
      <c r="I44" s="27">
        <f t="shared" si="3"/>
        <v>5771.48</v>
      </c>
      <c r="J44" s="27">
        <v>0</v>
      </c>
      <c r="K44">
        <f t="shared" si="4"/>
        <v>535545.85</v>
      </c>
      <c r="L44" s="28">
        <f t="shared" si="9"/>
        <v>3.3333333333333333E-2</v>
      </c>
      <c r="M44">
        <f t="shared" si="5"/>
        <v>37</v>
      </c>
      <c r="N44" s="27">
        <f t="shared" si="0"/>
        <v>8065.2378992964805</v>
      </c>
    </row>
    <row r="45" spans="1:14" x14ac:dyDescent="0.3">
      <c r="A45">
        <f t="shared" si="6"/>
        <v>6</v>
      </c>
      <c r="B45">
        <f t="shared" si="7"/>
        <v>3</v>
      </c>
      <c r="D45">
        <v>38</v>
      </c>
      <c r="E45" s="36">
        <f t="shared" si="8"/>
        <v>44522</v>
      </c>
      <c r="F45" s="37">
        <f t="shared" si="1"/>
        <v>21.893150684931506</v>
      </c>
      <c r="G45" s="27">
        <f t="shared" si="10"/>
        <v>14564.53</v>
      </c>
      <c r="H45" s="27">
        <f t="shared" si="2"/>
        <v>8318.4500000000007</v>
      </c>
      <c r="I45" s="27">
        <f t="shared" si="3"/>
        <v>6246.08</v>
      </c>
      <c r="J45" s="27">
        <v>0</v>
      </c>
      <c r="K45">
        <f t="shared" si="4"/>
        <v>527227.4</v>
      </c>
      <c r="L45" s="28">
        <f t="shared" si="9"/>
        <v>0.1</v>
      </c>
      <c r="M45">
        <f t="shared" si="5"/>
        <v>38</v>
      </c>
      <c r="N45" s="27">
        <f t="shared" si="0"/>
        <v>7929.045738341727</v>
      </c>
    </row>
    <row r="46" spans="1:14" x14ac:dyDescent="0.3">
      <c r="A46">
        <f t="shared" si="6"/>
        <v>1</v>
      </c>
      <c r="B46">
        <f t="shared" si="7"/>
        <v>1</v>
      </c>
      <c r="D46">
        <v>39</v>
      </c>
      <c r="E46" s="36">
        <f t="shared" si="8"/>
        <v>44550</v>
      </c>
      <c r="F46" s="37">
        <f t="shared" si="1"/>
        <v>21.969863013698632</v>
      </c>
      <c r="G46" s="27">
        <f t="shared" si="10"/>
        <v>14564.53</v>
      </c>
      <c r="H46" s="27">
        <f t="shared" si="2"/>
        <v>9347.1500000000015</v>
      </c>
      <c r="I46" s="27">
        <f t="shared" si="3"/>
        <v>5217.38</v>
      </c>
      <c r="J46" s="27">
        <v>0</v>
      </c>
      <c r="K46">
        <f t="shared" si="4"/>
        <v>517880.25</v>
      </c>
      <c r="L46" s="28">
        <f t="shared" si="9"/>
        <v>3.3333333333333333E-2</v>
      </c>
      <c r="M46">
        <f t="shared" si="5"/>
        <v>39</v>
      </c>
      <c r="N46" s="27">
        <f t="shared" si="0"/>
        <v>7811.8736613113015</v>
      </c>
    </row>
    <row r="47" spans="1:14" x14ac:dyDescent="0.3">
      <c r="A47">
        <f t="shared" si="6"/>
        <v>4</v>
      </c>
      <c r="B47">
        <f t="shared" si="7"/>
        <v>1</v>
      </c>
      <c r="D47">
        <v>40</v>
      </c>
      <c r="E47" s="36">
        <f t="shared" si="8"/>
        <v>44581</v>
      </c>
      <c r="F47" s="37">
        <f t="shared" si="1"/>
        <v>22.054794520547944</v>
      </c>
      <c r="G47" s="27">
        <f t="shared" si="10"/>
        <v>14564.53</v>
      </c>
      <c r="H47" s="27">
        <f t="shared" si="2"/>
        <v>8890.5500000000011</v>
      </c>
      <c r="I47" s="27">
        <f t="shared" si="3"/>
        <v>5673.98</v>
      </c>
      <c r="J47" s="27">
        <v>0</v>
      </c>
      <c r="K47">
        <f t="shared" si="4"/>
        <v>508989.7</v>
      </c>
      <c r="L47" s="28">
        <f t="shared" si="9"/>
        <v>3.3333333333333333E-2</v>
      </c>
      <c r="M47">
        <f t="shared" si="5"/>
        <v>40</v>
      </c>
      <c r="N47" s="27">
        <f t="shared" si="0"/>
        <v>7688.1920842673417</v>
      </c>
    </row>
    <row r="48" spans="1:14" x14ac:dyDescent="0.3">
      <c r="A48">
        <f t="shared" si="6"/>
        <v>7</v>
      </c>
      <c r="B48">
        <f t="shared" si="7"/>
        <v>2</v>
      </c>
      <c r="D48">
        <v>41</v>
      </c>
      <c r="E48" s="36">
        <f t="shared" si="8"/>
        <v>44613</v>
      </c>
      <c r="F48" s="37">
        <f t="shared" si="1"/>
        <v>22.142465753424659</v>
      </c>
      <c r="G48" s="27">
        <f t="shared" si="10"/>
        <v>14564.53</v>
      </c>
      <c r="H48" s="27">
        <f t="shared" si="2"/>
        <v>8808.07</v>
      </c>
      <c r="I48" s="27">
        <f t="shared" si="3"/>
        <v>5756.46</v>
      </c>
      <c r="J48" s="27">
        <v>0</v>
      </c>
      <c r="K48">
        <f t="shared" si="4"/>
        <v>500181.63</v>
      </c>
      <c r="L48" s="28">
        <f t="shared" si="9"/>
        <v>6.6666666666666666E-2</v>
      </c>
      <c r="M48">
        <f t="shared" si="5"/>
        <v>41</v>
      </c>
      <c r="N48" s="27">
        <f t="shared" si="0"/>
        <v>7562.4155978089757</v>
      </c>
    </row>
    <row r="49" spans="1:14" x14ac:dyDescent="0.3">
      <c r="A49">
        <f t="shared" si="6"/>
        <v>7</v>
      </c>
      <c r="B49">
        <f t="shared" si="7"/>
        <v>2</v>
      </c>
      <c r="D49">
        <v>42</v>
      </c>
      <c r="E49" s="36">
        <f t="shared" si="8"/>
        <v>44641</v>
      </c>
      <c r="F49" s="37">
        <f t="shared" si="1"/>
        <v>22.219178082191782</v>
      </c>
      <c r="G49" s="27">
        <f t="shared" si="10"/>
        <v>14564.53</v>
      </c>
      <c r="H49" s="27">
        <f t="shared" si="2"/>
        <v>9614.7900000000009</v>
      </c>
      <c r="I49" s="27">
        <f t="shared" si="3"/>
        <v>4949.74</v>
      </c>
      <c r="J49" s="27">
        <v>0</v>
      </c>
      <c r="K49">
        <f t="shared" si="4"/>
        <v>490566.84</v>
      </c>
      <c r="L49" s="28">
        <f t="shared" si="9"/>
        <v>6.6666666666666666E-2</v>
      </c>
      <c r="M49">
        <f t="shared" si="5"/>
        <v>42</v>
      </c>
      <c r="N49" s="27">
        <f t="shared" si="0"/>
        <v>7442.6835683432246</v>
      </c>
    </row>
    <row r="50" spans="1:14" x14ac:dyDescent="0.3">
      <c r="A50">
        <f t="shared" si="6"/>
        <v>3</v>
      </c>
      <c r="B50">
        <f t="shared" si="7"/>
        <v>1</v>
      </c>
      <c r="D50">
        <v>43</v>
      </c>
      <c r="E50" s="36">
        <f t="shared" si="8"/>
        <v>44671</v>
      </c>
      <c r="F50" s="37">
        <f t="shared" si="1"/>
        <v>22.301369863013697</v>
      </c>
      <c r="G50" s="27">
        <f t="shared" si="10"/>
        <v>14564.53</v>
      </c>
      <c r="H50" s="27">
        <f t="shared" si="2"/>
        <v>9363.18</v>
      </c>
      <c r="I50" s="27">
        <f t="shared" si="3"/>
        <v>5201.3500000000004</v>
      </c>
      <c r="J50" s="27">
        <v>0</v>
      </c>
      <c r="K50">
        <f t="shared" si="4"/>
        <v>481203.66000000003</v>
      </c>
      <c r="L50" s="28">
        <f t="shared" si="9"/>
        <v>3.3333333333333333E-2</v>
      </c>
      <c r="M50">
        <f t="shared" si="5"/>
        <v>43</v>
      </c>
      <c r="N50" s="27">
        <f t="shared" si="0"/>
        <v>7328.772971439188</v>
      </c>
    </row>
    <row r="51" spans="1:14" x14ac:dyDescent="0.3">
      <c r="A51">
        <f t="shared" si="6"/>
        <v>5</v>
      </c>
      <c r="B51">
        <f t="shared" si="7"/>
        <v>1</v>
      </c>
      <c r="D51">
        <v>44</v>
      </c>
      <c r="E51" s="36">
        <f t="shared" si="8"/>
        <v>44701</v>
      </c>
      <c r="F51" s="37">
        <f t="shared" si="1"/>
        <v>22.383561643835616</v>
      </c>
      <c r="G51" s="27">
        <f t="shared" si="10"/>
        <v>14564.53</v>
      </c>
      <c r="H51" s="27">
        <f t="shared" si="2"/>
        <v>9462.4500000000007</v>
      </c>
      <c r="I51" s="27">
        <f t="shared" si="3"/>
        <v>5102.08</v>
      </c>
      <c r="J51" s="27">
        <v>0</v>
      </c>
      <c r="K51">
        <f t="shared" si="4"/>
        <v>471741.21</v>
      </c>
      <c r="L51" s="28">
        <f t="shared" si="9"/>
        <v>3.3333333333333333E-2</v>
      </c>
      <c r="M51">
        <f t="shared" si="5"/>
        <v>44</v>
      </c>
      <c r="N51" s="27">
        <f t="shared" si="0"/>
        <v>7212.7400914664995</v>
      </c>
    </row>
    <row r="52" spans="1:14" x14ac:dyDescent="0.3">
      <c r="A52">
        <f t="shared" si="6"/>
        <v>1</v>
      </c>
      <c r="B52">
        <f t="shared" si="7"/>
        <v>1</v>
      </c>
      <c r="D52">
        <v>45</v>
      </c>
      <c r="E52" s="36">
        <f t="shared" si="8"/>
        <v>44732</v>
      </c>
      <c r="F52" s="37">
        <f t="shared" si="1"/>
        <v>22.468493150684932</v>
      </c>
      <c r="G52" s="27">
        <f t="shared" si="10"/>
        <v>14564.53</v>
      </c>
      <c r="H52" s="27">
        <f t="shared" si="2"/>
        <v>9396.0600000000013</v>
      </c>
      <c r="I52" s="27">
        <f t="shared" si="3"/>
        <v>5168.47</v>
      </c>
      <c r="J52" s="27">
        <v>0</v>
      </c>
      <c r="K52">
        <f t="shared" si="4"/>
        <v>462345.15</v>
      </c>
      <c r="L52" s="28">
        <f t="shared" si="9"/>
        <v>3.3333333333333333E-2</v>
      </c>
      <c r="M52">
        <f t="shared" si="5"/>
        <v>45</v>
      </c>
      <c r="N52" s="27">
        <f t="shared" si="0"/>
        <v>7098.5443033626971</v>
      </c>
    </row>
    <row r="53" spans="1:14" x14ac:dyDescent="0.3">
      <c r="A53">
        <f t="shared" si="6"/>
        <v>3</v>
      </c>
      <c r="B53">
        <f t="shared" si="7"/>
        <v>1</v>
      </c>
      <c r="D53">
        <v>46</v>
      </c>
      <c r="E53" s="36">
        <f t="shared" si="8"/>
        <v>44762</v>
      </c>
      <c r="F53" s="37">
        <f t="shared" si="1"/>
        <v>22.550684931506851</v>
      </c>
      <c r="G53" s="27">
        <f t="shared" si="10"/>
        <v>14564.53</v>
      </c>
      <c r="H53" s="27">
        <f t="shared" si="2"/>
        <v>9662.4000000000015</v>
      </c>
      <c r="I53" s="27">
        <f t="shared" si="3"/>
        <v>4902.13</v>
      </c>
      <c r="J53" s="27">
        <v>0</v>
      </c>
      <c r="K53">
        <f t="shared" si="4"/>
        <v>452682.75</v>
      </c>
      <c r="L53" s="28">
        <f t="shared" si="9"/>
        <v>3.3333333333333333E-2</v>
      </c>
      <c r="M53">
        <f t="shared" si="5"/>
        <v>46</v>
      </c>
      <c r="N53" s="27">
        <f t="shared" si="0"/>
        <v>6986.1565213502408</v>
      </c>
    </row>
    <row r="54" spans="1:14" x14ac:dyDescent="0.3">
      <c r="A54">
        <f t="shared" si="6"/>
        <v>6</v>
      </c>
      <c r="B54">
        <f t="shared" si="7"/>
        <v>3</v>
      </c>
      <c r="D54">
        <v>47</v>
      </c>
      <c r="E54" s="36">
        <f t="shared" si="8"/>
        <v>44795</v>
      </c>
      <c r="F54" s="37">
        <f t="shared" si="1"/>
        <v>22.641095890410959</v>
      </c>
      <c r="G54" s="27">
        <f t="shared" si="10"/>
        <v>14564.53</v>
      </c>
      <c r="H54" s="27">
        <f t="shared" si="2"/>
        <v>9284.880000000001</v>
      </c>
      <c r="I54" s="27">
        <f t="shared" si="3"/>
        <v>5279.65</v>
      </c>
      <c r="J54" s="27">
        <v>0</v>
      </c>
      <c r="K54">
        <f t="shared" si="4"/>
        <v>443397.87</v>
      </c>
      <c r="L54" s="28">
        <f t="shared" si="9"/>
        <v>0.1</v>
      </c>
      <c r="M54">
        <f t="shared" si="5"/>
        <v>47</v>
      </c>
      <c r="N54" s="27">
        <f t="shared" si="0"/>
        <v>6868.1860702251934</v>
      </c>
    </row>
    <row r="55" spans="1:14" x14ac:dyDescent="0.3">
      <c r="A55">
        <f t="shared" si="6"/>
        <v>2</v>
      </c>
      <c r="B55">
        <f t="shared" si="7"/>
        <v>1</v>
      </c>
      <c r="D55">
        <v>48</v>
      </c>
      <c r="E55" s="36">
        <f t="shared" si="8"/>
        <v>44824</v>
      </c>
      <c r="F55" s="37">
        <f t="shared" si="1"/>
        <v>22.720547945205478</v>
      </c>
      <c r="G55" s="27">
        <f t="shared" si="10"/>
        <v>14564.53</v>
      </c>
      <c r="H55" s="27">
        <f t="shared" si="2"/>
        <v>10020.01</v>
      </c>
      <c r="I55" s="27">
        <f t="shared" si="3"/>
        <v>4544.5200000000004</v>
      </c>
      <c r="J55" s="27">
        <v>0</v>
      </c>
      <c r="K55">
        <f t="shared" si="4"/>
        <v>433377.86</v>
      </c>
      <c r="L55" s="28">
        <f t="shared" si="9"/>
        <v>3.3333333333333333E-2</v>
      </c>
      <c r="M55">
        <f t="shared" si="5"/>
        <v>48</v>
      </c>
      <c r="N55" s="27">
        <f t="shared" si="0"/>
        <v>6766.6909277027808</v>
      </c>
    </row>
    <row r="56" spans="1:14" x14ac:dyDescent="0.3">
      <c r="A56">
        <f t="shared" si="6"/>
        <v>4</v>
      </c>
      <c r="B56">
        <f t="shared" si="7"/>
        <v>1</v>
      </c>
      <c r="D56">
        <v>49</v>
      </c>
      <c r="E56" s="36">
        <f t="shared" si="8"/>
        <v>44854</v>
      </c>
      <c r="F56" s="37">
        <f t="shared" si="1"/>
        <v>22.802739726027397</v>
      </c>
      <c r="G56" s="27">
        <f t="shared" si="10"/>
        <v>14564.53</v>
      </c>
      <c r="H56" s="27">
        <f t="shared" si="2"/>
        <v>9969.5400000000009</v>
      </c>
      <c r="I56" s="27">
        <f t="shared" si="3"/>
        <v>4594.99</v>
      </c>
      <c r="J56" s="27">
        <v>0</v>
      </c>
      <c r="K56">
        <f t="shared" si="4"/>
        <v>423408.32</v>
      </c>
      <c r="L56" s="28">
        <f t="shared" si="9"/>
        <v>3.3333333333333333E-2</v>
      </c>
      <c r="M56">
        <f t="shared" si="5"/>
        <v>49</v>
      </c>
      <c r="N56" s="27">
        <f t="shared" si="0"/>
        <v>6659.5572179690716</v>
      </c>
    </row>
    <row r="57" spans="1:14" x14ac:dyDescent="0.3">
      <c r="A57">
        <f t="shared" si="6"/>
        <v>7</v>
      </c>
      <c r="B57">
        <f t="shared" si="7"/>
        <v>2</v>
      </c>
      <c r="D57">
        <v>50</v>
      </c>
      <c r="E57" s="36">
        <f t="shared" si="8"/>
        <v>44886</v>
      </c>
      <c r="F57" s="37">
        <f t="shared" si="1"/>
        <v>22.890410958904109</v>
      </c>
      <c r="G57" s="27">
        <f t="shared" si="10"/>
        <v>14564.53</v>
      </c>
      <c r="H57" s="27">
        <f t="shared" si="2"/>
        <v>9775.9600000000009</v>
      </c>
      <c r="I57" s="27">
        <f t="shared" si="3"/>
        <v>4788.57</v>
      </c>
      <c r="J57" s="27">
        <v>0</v>
      </c>
      <c r="K57">
        <f t="shared" si="4"/>
        <v>413632.36</v>
      </c>
      <c r="L57" s="28">
        <f t="shared" si="9"/>
        <v>6.6666666666666666E-2</v>
      </c>
      <c r="M57">
        <f t="shared" si="5"/>
        <v>50</v>
      </c>
      <c r="N57" s="27">
        <f t="shared" si="0"/>
        <v>6550.6088853749043</v>
      </c>
    </row>
    <row r="58" spans="1:14" x14ac:dyDescent="0.3">
      <c r="A58">
        <f t="shared" si="6"/>
        <v>2</v>
      </c>
      <c r="B58">
        <f t="shared" si="7"/>
        <v>1</v>
      </c>
      <c r="D58">
        <v>51</v>
      </c>
      <c r="E58" s="36">
        <f t="shared" si="8"/>
        <v>44915</v>
      </c>
      <c r="F58" s="37">
        <f t="shared" si="1"/>
        <v>22.969863013698632</v>
      </c>
      <c r="G58" s="27">
        <f t="shared" si="10"/>
        <v>14564.53</v>
      </c>
      <c r="H58" s="27">
        <f t="shared" si="2"/>
        <v>10325.080000000002</v>
      </c>
      <c r="I58" s="27">
        <f t="shared" si="3"/>
        <v>4239.45</v>
      </c>
      <c r="J58" s="27">
        <v>0</v>
      </c>
      <c r="K58">
        <f t="shared" si="4"/>
        <v>403307.27999999997</v>
      </c>
      <c r="L58" s="28">
        <f t="shared" si="9"/>
        <v>3.3333333333333333E-2</v>
      </c>
      <c r="M58">
        <f t="shared" si="5"/>
        <v>51</v>
      </c>
      <c r="N58" s="27">
        <f t="shared" si="0"/>
        <v>6450.3515304348439</v>
      </c>
    </row>
    <row r="59" spans="1:14" x14ac:dyDescent="0.3">
      <c r="A59">
        <f t="shared" si="6"/>
        <v>5</v>
      </c>
      <c r="B59">
        <f t="shared" si="7"/>
        <v>1</v>
      </c>
      <c r="D59">
        <v>52</v>
      </c>
      <c r="E59" s="36">
        <f t="shared" si="8"/>
        <v>44946</v>
      </c>
      <c r="F59" s="37">
        <f t="shared" si="1"/>
        <v>23.054794520547944</v>
      </c>
      <c r="G59" s="27">
        <f t="shared" si="10"/>
        <v>14564.53</v>
      </c>
      <c r="H59" s="27">
        <f t="shared" si="2"/>
        <v>10145.830000000002</v>
      </c>
      <c r="I59" s="27">
        <f t="shared" si="3"/>
        <v>4418.7</v>
      </c>
      <c r="J59" s="27">
        <v>0</v>
      </c>
      <c r="K59">
        <f t="shared" si="4"/>
        <v>393161.44999999995</v>
      </c>
      <c r="L59" s="28">
        <f t="shared" si="9"/>
        <v>3.3333333333333333E-2</v>
      </c>
      <c r="M59">
        <f t="shared" si="5"/>
        <v>52</v>
      </c>
      <c r="N59" s="27">
        <f t="shared" si="0"/>
        <v>6348.2262677436165</v>
      </c>
    </row>
    <row r="60" spans="1:14" x14ac:dyDescent="0.3">
      <c r="A60">
        <f t="shared" si="6"/>
        <v>1</v>
      </c>
      <c r="B60">
        <f t="shared" si="7"/>
        <v>1</v>
      </c>
      <c r="D60">
        <v>53</v>
      </c>
      <c r="E60" s="36">
        <f t="shared" si="8"/>
        <v>44977</v>
      </c>
      <c r="F60" s="37">
        <f t="shared" si="1"/>
        <v>23.139726027397259</v>
      </c>
      <c r="G60" s="27">
        <f t="shared" si="10"/>
        <v>14564.53</v>
      </c>
      <c r="H60" s="27">
        <f t="shared" si="2"/>
        <v>10256.990000000002</v>
      </c>
      <c r="I60" s="27">
        <f t="shared" si="3"/>
        <v>4307.54</v>
      </c>
      <c r="J60" s="27">
        <v>0</v>
      </c>
      <c r="K60">
        <f t="shared" si="4"/>
        <v>382904.45999999996</v>
      </c>
      <c r="L60" s="28">
        <f t="shared" si="9"/>
        <v>3.3333333333333333E-2</v>
      </c>
      <c r="M60">
        <f t="shared" si="5"/>
        <v>53</v>
      </c>
      <c r="N60" s="27">
        <f t="shared" si="0"/>
        <v>6247.7179044152444</v>
      </c>
    </row>
    <row r="61" spans="1:14" x14ac:dyDescent="0.3">
      <c r="A61">
        <f t="shared" si="6"/>
        <v>1</v>
      </c>
      <c r="B61">
        <f t="shared" si="7"/>
        <v>1</v>
      </c>
      <c r="D61">
        <v>54</v>
      </c>
      <c r="E61" s="36">
        <f t="shared" si="8"/>
        <v>45005</v>
      </c>
      <c r="F61" s="37">
        <f t="shared" si="1"/>
        <v>23.216438356164385</v>
      </c>
      <c r="G61" s="27">
        <f t="shared" si="10"/>
        <v>14564.53</v>
      </c>
      <c r="H61" s="27">
        <f t="shared" si="2"/>
        <v>10775.35</v>
      </c>
      <c r="I61" s="27">
        <f t="shared" si="3"/>
        <v>3789.18</v>
      </c>
      <c r="J61" s="27">
        <v>0</v>
      </c>
      <c r="K61">
        <f t="shared" si="4"/>
        <v>372129.11</v>
      </c>
      <c r="L61" s="28">
        <f t="shared" si="9"/>
        <v>3.3333333333333333E-2</v>
      </c>
      <c r="M61">
        <f t="shared" si="5"/>
        <v>54</v>
      </c>
      <c r="N61" s="27">
        <f t="shared" si="0"/>
        <v>6148.8008408724954</v>
      </c>
    </row>
    <row r="62" spans="1:14" x14ac:dyDescent="0.3">
      <c r="A62">
        <f t="shared" si="6"/>
        <v>4</v>
      </c>
      <c r="B62">
        <f t="shared" si="7"/>
        <v>1</v>
      </c>
      <c r="D62">
        <v>55</v>
      </c>
      <c r="E62" s="36">
        <f t="shared" si="8"/>
        <v>45036</v>
      </c>
      <c r="F62" s="37">
        <f t="shared" si="1"/>
        <v>23.301369863013697</v>
      </c>
      <c r="G62" s="27">
        <f t="shared" si="10"/>
        <v>14564.53</v>
      </c>
      <c r="H62" s="27">
        <f t="shared" si="2"/>
        <v>10487.42</v>
      </c>
      <c r="I62" s="27">
        <f t="shared" si="3"/>
        <v>4077.11</v>
      </c>
      <c r="J62" s="27">
        <v>0</v>
      </c>
      <c r="K62">
        <f t="shared" si="4"/>
        <v>361641.69</v>
      </c>
      <c r="L62" s="28">
        <f t="shared" si="9"/>
        <v>3.3333333333333333E-2</v>
      </c>
      <c r="M62">
        <f t="shared" si="5"/>
        <v>55</v>
      </c>
      <c r="N62" s="27">
        <f t="shared" si="0"/>
        <v>6051.449882843729</v>
      </c>
    </row>
    <row r="63" spans="1:14" x14ac:dyDescent="0.3">
      <c r="A63">
        <f t="shared" si="6"/>
        <v>6</v>
      </c>
      <c r="B63">
        <f t="shared" si="7"/>
        <v>3</v>
      </c>
      <c r="D63">
        <v>56</v>
      </c>
      <c r="E63" s="36">
        <f t="shared" si="8"/>
        <v>45068</v>
      </c>
      <c r="F63" s="37">
        <f t="shared" si="1"/>
        <v>23.389041095890413</v>
      </c>
      <c r="G63" s="27">
        <f t="shared" si="10"/>
        <v>14564.53</v>
      </c>
      <c r="H63" s="27">
        <f t="shared" si="2"/>
        <v>10474.51</v>
      </c>
      <c r="I63" s="27">
        <f t="shared" si="3"/>
        <v>4090.02</v>
      </c>
      <c r="J63" s="27">
        <v>0</v>
      </c>
      <c r="K63">
        <f t="shared" si="4"/>
        <v>351167.18</v>
      </c>
      <c r="L63" s="28">
        <f t="shared" si="9"/>
        <v>0.1</v>
      </c>
      <c r="M63">
        <f t="shared" si="5"/>
        <v>56</v>
      </c>
      <c r="N63" s="27">
        <f t="shared" si="0"/>
        <v>5949.2631839832075</v>
      </c>
    </row>
    <row r="64" spans="1:14" x14ac:dyDescent="0.3">
      <c r="A64">
        <f t="shared" si="6"/>
        <v>2</v>
      </c>
      <c r="B64">
        <f t="shared" si="7"/>
        <v>1</v>
      </c>
      <c r="D64">
        <v>57</v>
      </c>
      <c r="E64" s="36">
        <f t="shared" si="8"/>
        <v>45097</v>
      </c>
      <c r="F64" s="37">
        <f t="shared" si="1"/>
        <v>23.468493150684932</v>
      </c>
      <c r="G64" s="27">
        <f t="shared" si="10"/>
        <v>14564.53</v>
      </c>
      <c r="H64" s="27">
        <f t="shared" si="2"/>
        <v>10965.310000000001</v>
      </c>
      <c r="I64" s="27">
        <f t="shared" si="3"/>
        <v>3599.22</v>
      </c>
      <c r="J64" s="27">
        <v>0</v>
      </c>
      <c r="K64">
        <f t="shared" si="4"/>
        <v>340201.87</v>
      </c>
      <c r="L64" s="28">
        <f t="shared" si="9"/>
        <v>3.3333333333333333E-2</v>
      </c>
      <c r="M64">
        <f t="shared" si="5"/>
        <v>57</v>
      </c>
      <c r="N64" s="27">
        <f t="shared" si="0"/>
        <v>5861.3474943691199</v>
      </c>
    </row>
    <row r="65" spans="1:14" x14ac:dyDescent="0.3">
      <c r="A65">
        <f t="shared" si="6"/>
        <v>4</v>
      </c>
      <c r="B65">
        <f t="shared" si="7"/>
        <v>1</v>
      </c>
      <c r="D65">
        <v>58</v>
      </c>
      <c r="E65" s="36">
        <f t="shared" si="8"/>
        <v>45127</v>
      </c>
      <c r="F65" s="37">
        <f t="shared" si="1"/>
        <v>23.550684931506851</v>
      </c>
      <c r="G65" s="27">
        <f t="shared" si="10"/>
        <v>14564.53</v>
      </c>
      <c r="H65" s="27">
        <f t="shared" si="2"/>
        <v>10957.460000000001</v>
      </c>
      <c r="I65" s="27">
        <f t="shared" si="3"/>
        <v>3607.07</v>
      </c>
      <c r="J65" s="27">
        <v>0</v>
      </c>
      <c r="K65">
        <f t="shared" si="4"/>
        <v>329244.40999999997</v>
      </c>
      <c r="L65" s="28">
        <f t="shared" si="9"/>
        <v>3.3333333333333333E-2</v>
      </c>
      <c r="M65">
        <f t="shared" si="5"/>
        <v>58</v>
      </c>
      <c r="N65" s="27">
        <f t="shared" si="0"/>
        <v>5768.547644661292</v>
      </c>
    </row>
    <row r="66" spans="1:14" x14ac:dyDescent="0.3">
      <c r="A66">
        <f t="shared" si="6"/>
        <v>7</v>
      </c>
      <c r="B66">
        <f t="shared" si="7"/>
        <v>2</v>
      </c>
      <c r="D66">
        <v>59</v>
      </c>
      <c r="E66" s="36">
        <f t="shared" si="8"/>
        <v>45159</v>
      </c>
      <c r="F66" s="37">
        <f t="shared" si="1"/>
        <v>23.638356164383563</v>
      </c>
      <c r="G66" s="27">
        <f t="shared" si="10"/>
        <v>14564.53</v>
      </c>
      <c r="H66" s="27">
        <f t="shared" si="2"/>
        <v>10840.91</v>
      </c>
      <c r="I66" s="27">
        <f t="shared" si="3"/>
        <v>3723.62</v>
      </c>
      <c r="J66" s="27">
        <v>0</v>
      </c>
      <c r="K66">
        <f t="shared" si="4"/>
        <v>318403.5</v>
      </c>
      <c r="L66" s="28">
        <f t="shared" si="9"/>
        <v>6.6666666666666666E-2</v>
      </c>
      <c r="M66">
        <f t="shared" si="5"/>
        <v>59</v>
      </c>
      <c r="N66" s="27">
        <f t="shared" si="0"/>
        <v>5674.1759579551426</v>
      </c>
    </row>
    <row r="67" spans="1:14" x14ac:dyDescent="0.3">
      <c r="A67">
        <f t="shared" si="6"/>
        <v>3</v>
      </c>
      <c r="B67">
        <f t="shared" si="7"/>
        <v>1</v>
      </c>
      <c r="D67">
        <v>60</v>
      </c>
      <c r="E67" s="36">
        <f t="shared" si="8"/>
        <v>45189</v>
      </c>
      <c r="F67" s="37">
        <f t="shared" si="1"/>
        <v>23.720547945205478</v>
      </c>
      <c r="G67" s="27">
        <f t="shared" si="10"/>
        <v>14564.53</v>
      </c>
      <c r="H67" s="27">
        <f t="shared" si="2"/>
        <v>11188.580000000002</v>
      </c>
      <c r="I67" s="27">
        <f t="shared" si="3"/>
        <v>3375.95</v>
      </c>
      <c r="J67" s="27">
        <v>0</v>
      </c>
      <c r="K67">
        <f t="shared" si="4"/>
        <v>307214.92</v>
      </c>
      <c r="L67" s="28">
        <f t="shared" si="9"/>
        <v>3.3333333333333333E-2</v>
      </c>
      <c r="M67">
        <f t="shared" si="5"/>
        <v>60</v>
      </c>
      <c r="N67" s="27">
        <f t="shared" si="0"/>
        <v>5587.332447227589</v>
      </c>
    </row>
    <row r="68" spans="1:14" x14ac:dyDescent="0.3">
      <c r="A68">
        <f t="shared" si="6"/>
        <v>5</v>
      </c>
      <c r="B68">
        <f t="shared" si="7"/>
        <v>1</v>
      </c>
      <c r="D68">
        <v>61</v>
      </c>
      <c r="E68" s="36">
        <f t="shared" si="8"/>
        <v>45219</v>
      </c>
      <c r="F68" s="37">
        <f t="shared" si="1"/>
        <v>23.802739726027397</v>
      </c>
      <c r="G68" s="27">
        <f t="shared" si="10"/>
        <v>14564.53</v>
      </c>
      <c r="H68" s="27">
        <f t="shared" si="2"/>
        <v>11307.210000000001</v>
      </c>
      <c r="I68" s="27">
        <f t="shared" si="3"/>
        <v>3257.32</v>
      </c>
      <c r="J68" s="27">
        <v>0</v>
      </c>
      <c r="K68">
        <f t="shared" si="4"/>
        <v>295907.70999999996</v>
      </c>
      <c r="L68" s="28">
        <f t="shared" si="9"/>
        <v>3.3333333333333333E-2</v>
      </c>
      <c r="M68">
        <f t="shared" si="5"/>
        <v>61</v>
      </c>
      <c r="N68" s="27">
        <f t="shared" si="0"/>
        <v>5498.8709438158703</v>
      </c>
    </row>
    <row r="69" spans="1:14" x14ac:dyDescent="0.3">
      <c r="A69">
        <f t="shared" si="6"/>
        <v>1</v>
      </c>
      <c r="B69">
        <f t="shared" si="7"/>
        <v>1</v>
      </c>
      <c r="D69">
        <v>62</v>
      </c>
      <c r="E69" s="36">
        <f t="shared" si="8"/>
        <v>45250</v>
      </c>
      <c r="F69" s="37">
        <f t="shared" si="1"/>
        <v>23.887671232876713</v>
      </c>
      <c r="G69" s="27">
        <f t="shared" si="10"/>
        <v>14564.53</v>
      </c>
      <c r="H69" s="27">
        <f t="shared" si="2"/>
        <v>11322.52</v>
      </c>
      <c r="I69" s="27">
        <f t="shared" si="3"/>
        <v>3242.01</v>
      </c>
      <c r="J69" s="27">
        <v>0</v>
      </c>
      <c r="K69">
        <f t="shared" si="4"/>
        <v>284585.18999999994</v>
      </c>
      <c r="L69" s="28">
        <f t="shared" si="9"/>
        <v>3.3333333333333333E-2</v>
      </c>
      <c r="M69">
        <f t="shared" si="5"/>
        <v>62</v>
      </c>
      <c r="N69" s="27">
        <f t="shared" si="0"/>
        <v>5411.8100081455177</v>
      </c>
    </row>
    <row r="70" spans="1:14" x14ac:dyDescent="0.3">
      <c r="A70">
        <f t="shared" si="6"/>
        <v>3</v>
      </c>
      <c r="B70">
        <f t="shared" si="7"/>
        <v>1</v>
      </c>
      <c r="D70">
        <v>63</v>
      </c>
      <c r="E70" s="36">
        <f t="shared" si="8"/>
        <v>45280</v>
      </c>
      <c r="F70" s="37">
        <f t="shared" si="1"/>
        <v>23.969863013698632</v>
      </c>
      <c r="G70" s="27">
        <f t="shared" si="10"/>
        <v>14564.53</v>
      </c>
      <c r="H70" s="27">
        <f t="shared" si="2"/>
        <v>11547.150000000001</v>
      </c>
      <c r="I70" s="27">
        <f t="shared" si="3"/>
        <v>3017.38</v>
      </c>
      <c r="J70" s="27">
        <v>0</v>
      </c>
      <c r="K70">
        <f t="shared" si="4"/>
        <v>273038.03999999992</v>
      </c>
      <c r="L70" s="28">
        <f t="shared" si="9"/>
        <v>3.3333333333333333E-2</v>
      </c>
      <c r="M70">
        <f t="shared" si="5"/>
        <v>63</v>
      </c>
      <c r="N70" s="27">
        <f t="shared" si="0"/>
        <v>5326.1274657121094</v>
      </c>
    </row>
    <row r="71" spans="1:14" x14ac:dyDescent="0.3">
      <c r="A71">
        <f t="shared" si="6"/>
        <v>6</v>
      </c>
      <c r="B71">
        <f t="shared" si="7"/>
        <v>3</v>
      </c>
      <c r="D71">
        <v>64</v>
      </c>
      <c r="E71" s="36">
        <f t="shared" si="8"/>
        <v>45313</v>
      </c>
      <c r="F71" s="37">
        <f t="shared" si="1"/>
        <v>24.060109289617486</v>
      </c>
      <c r="G71" s="27">
        <f t="shared" si="10"/>
        <v>14564.53</v>
      </c>
      <c r="H71" s="27">
        <f t="shared" si="2"/>
        <v>11385.880000000001</v>
      </c>
      <c r="I71" s="27">
        <f t="shared" si="3"/>
        <v>3178.65</v>
      </c>
      <c r="J71" s="27">
        <v>0</v>
      </c>
      <c r="K71">
        <f t="shared" si="4"/>
        <v>261652.15999999992</v>
      </c>
      <c r="L71" s="28">
        <f t="shared" si="9"/>
        <v>0.1</v>
      </c>
      <c r="M71">
        <f t="shared" si="5"/>
        <v>64</v>
      </c>
      <c r="N71" s="27">
        <f t="shared" ref="N71:N91" si="11">G71/(1+L71*$L$4)/(1+$L$4)^M71</f>
        <v>5236.1887908542894</v>
      </c>
    </row>
    <row r="72" spans="1:14" x14ac:dyDescent="0.3">
      <c r="A72">
        <f t="shared" si="6"/>
        <v>2</v>
      </c>
      <c r="B72">
        <f t="shared" si="7"/>
        <v>1</v>
      </c>
      <c r="D72">
        <v>65</v>
      </c>
      <c r="E72" s="36">
        <f t="shared" si="8"/>
        <v>45342</v>
      </c>
      <c r="F72" s="37">
        <f t="shared" ref="F72:F91" si="12">YEAR(E72)-2000+(E72-DATE(YEAR(E72)-1,12,31))/(DATE(YEAR(E72)+1,1,1)-DATE(YEAR(E72),1,1))</f>
        <v>24.139344262295083</v>
      </c>
      <c r="G72" s="27">
        <f t="shared" si="10"/>
        <v>14564.53</v>
      </c>
      <c r="H72" s="27">
        <f t="shared" ref="H72:H91" si="13">G72-I72</f>
        <v>11890.1</v>
      </c>
      <c r="I72" s="27">
        <f t="shared" ref="I72:I91" si="14">ROUND(K71*$D$3*(F72-F71),2)</f>
        <v>2674.43</v>
      </c>
      <c r="J72" s="27">
        <v>0</v>
      </c>
      <c r="K72">
        <f t="shared" ref="K72:K90" si="15">K71-H72</f>
        <v>249762.05999999991</v>
      </c>
      <c r="L72" s="28">
        <f t="shared" si="9"/>
        <v>3.3333333333333333E-2</v>
      </c>
      <c r="M72">
        <f t="shared" ref="M72:M91" si="16">D72</f>
        <v>65</v>
      </c>
      <c r="N72" s="27">
        <f t="shared" si="11"/>
        <v>5158.8106123704629</v>
      </c>
    </row>
    <row r="73" spans="1:14" x14ac:dyDescent="0.3">
      <c r="A73">
        <f t="shared" ref="A73:A91" si="17">WEEKDAY(EDATE($E$7+1,D73),2)</f>
        <v>3</v>
      </c>
      <c r="B73">
        <f t="shared" ref="B73:B91" si="18">IF(A73&gt;5,9-A73,1)</f>
        <v>1</v>
      </c>
      <c r="D73">
        <v>66</v>
      </c>
      <c r="E73" s="36">
        <f t="shared" ref="E73:E90" si="19">EDATE($E$7,D73)+B73</f>
        <v>45371</v>
      </c>
      <c r="F73" s="37">
        <f t="shared" si="12"/>
        <v>24.218579234972676</v>
      </c>
      <c r="G73" s="27">
        <f t="shared" si="10"/>
        <v>14564.53</v>
      </c>
      <c r="H73" s="27">
        <f t="shared" si="13"/>
        <v>12011.630000000001</v>
      </c>
      <c r="I73" s="27">
        <f t="shared" si="14"/>
        <v>2552.9</v>
      </c>
      <c r="J73" s="27">
        <v>0</v>
      </c>
      <c r="K73">
        <f t="shared" si="15"/>
        <v>237750.42999999991</v>
      </c>
      <c r="L73" s="28">
        <f t="shared" ref="L73:L91" si="20">(DAY(E73)-19)/30</f>
        <v>3.3333333333333333E-2</v>
      </c>
      <c r="M73">
        <f t="shared" si="16"/>
        <v>66</v>
      </c>
      <c r="N73" s="27">
        <f t="shared" si="11"/>
        <v>5077.1336856980479</v>
      </c>
    </row>
    <row r="74" spans="1:14" x14ac:dyDescent="0.3">
      <c r="A74">
        <f t="shared" si="17"/>
        <v>6</v>
      </c>
      <c r="B74">
        <f t="shared" si="18"/>
        <v>3</v>
      </c>
      <c r="D74">
        <v>67</v>
      </c>
      <c r="E74" s="36">
        <f t="shared" si="19"/>
        <v>45404</v>
      </c>
      <c r="F74" s="37">
        <f t="shared" si="12"/>
        <v>24.308743169398909</v>
      </c>
      <c r="G74" s="27">
        <f t="shared" ref="G74:G90" si="21">G73</f>
        <v>14564.53</v>
      </c>
      <c r="H74" s="27">
        <f t="shared" si="13"/>
        <v>11799.220000000001</v>
      </c>
      <c r="I74" s="27">
        <f t="shared" si="14"/>
        <v>2765.31</v>
      </c>
      <c r="J74" s="27">
        <v>0</v>
      </c>
      <c r="K74">
        <f t="shared" si="15"/>
        <v>225951.2099999999</v>
      </c>
      <c r="L74" s="28">
        <f t="shared" si="20"/>
        <v>0.1</v>
      </c>
      <c r="M74">
        <f t="shared" si="16"/>
        <v>67</v>
      </c>
      <c r="N74" s="27">
        <f t="shared" si="11"/>
        <v>4991.3995986512537</v>
      </c>
    </row>
    <row r="75" spans="1:14" x14ac:dyDescent="0.3">
      <c r="A75">
        <f t="shared" si="17"/>
        <v>1</v>
      </c>
      <c r="B75">
        <f t="shared" si="18"/>
        <v>1</v>
      </c>
      <c r="D75">
        <v>68</v>
      </c>
      <c r="E75" s="36">
        <f t="shared" si="19"/>
        <v>45432</v>
      </c>
      <c r="F75" s="37">
        <f t="shared" si="12"/>
        <v>24.385245901639344</v>
      </c>
      <c r="G75" s="27">
        <f t="shared" si="21"/>
        <v>14564.53</v>
      </c>
      <c r="H75" s="27">
        <f t="shared" si="13"/>
        <v>12334.650000000001</v>
      </c>
      <c r="I75" s="27">
        <f t="shared" si="14"/>
        <v>2229.88</v>
      </c>
      <c r="J75" s="27">
        <v>0</v>
      </c>
      <c r="K75">
        <f t="shared" si="15"/>
        <v>213616.55999999991</v>
      </c>
      <c r="L75" s="28">
        <f t="shared" si="20"/>
        <v>3.3333333333333333E-2</v>
      </c>
      <c r="M75">
        <f t="shared" si="16"/>
        <v>68</v>
      </c>
      <c r="N75" s="27">
        <f t="shared" si="11"/>
        <v>4917.6388110908183</v>
      </c>
    </row>
    <row r="76" spans="1:14" x14ac:dyDescent="0.3">
      <c r="A76">
        <f t="shared" si="17"/>
        <v>4</v>
      </c>
      <c r="B76">
        <f t="shared" si="18"/>
        <v>1</v>
      </c>
      <c r="D76">
        <v>69</v>
      </c>
      <c r="E76" s="36">
        <f t="shared" si="19"/>
        <v>45463</v>
      </c>
      <c r="F76" s="37">
        <f t="shared" si="12"/>
        <v>24.469945355191257</v>
      </c>
      <c r="G76" s="27">
        <f t="shared" si="21"/>
        <v>14564.53</v>
      </c>
      <c r="H76" s="27">
        <f t="shared" si="13"/>
        <v>12230.51</v>
      </c>
      <c r="I76" s="27">
        <f t="shared" si="14"/>
        <v>2334.02</v>
      </c>
      <c r="J76" s="27">
        <v>0</v>
      </c>
      <c r="K76">
        <f t="shared" si="15"/>
        <v>201386.0499999999</v>
      </c>
      <c r="L76" s="28">
        <f t="shared" si="20"/>
        <v>3.3333333333333333E-2</v>
      </c>
      <c r="M76">
        <f t="shared" si="16"/>
        <v>69</v>
      </c>
      <c r="N76" s="27">
        <f t="shared" si="11"/>
        <v>4839.7802396573688</v>
      </c>
    </row>
    <row r="77" spans="1:14" x14ac:dyDescent="0.3">
      <c r="A77">
        <f t="shared" si="17"/>
        <v>6</v>
      </c>
      <c r="B77">
        <f t="shared" si="18"/>
        <v>3</v>
      </c>
      <c r="D77">
        <v>70</v>
      </c>
      <c r="E77" s="36">
        <f t="shared" si="19"/>
        <v>45495</v>
      </c>
      <c r="F77" s="37">
        <f t="shared" si="12"/>
        <v>24.557377049180328</v>
      </c>
      <c r="G77" s="27">
        <f t="shared" si="21"/>
        <v>14564.53</v>
      </c>
      <c r="H77" s="27">
        <f t="shared" si="13"/>
        <v>12293.16</v>
      </c>
      <c r="I77" s="27">
        <f t="shared" si="14"/>
        <v>2271.37</v>
      </c>
      <c r="J77" s="27">
        <v>0</v>
      </c>
      <c r="K77">
        <f t="shared" si="15"/>
        <v>189092.8899999999</v>
      </c>
      <c r="L77" s="28">
        <f t="shared" si="20"/>
        <v>0.1</v>
      </c>
      <c r="M77">
        <f t="shared" si="16"/>
        <v>70</v>
      </c>
      <c r="N77" s="27">
        <f t="shared" si="11"/>
        <v>4758.0541780563162</v>
      </c>
    </row>
    <row r="78" spans="1:14" x14ac:dyDescent="0.3">
      <c r="A78">
        <f t="shared" si="17"/>
        <v>2</v>
      </c>
      <c r="B78">
        <f t="shared" si="18"/>
        <v>1</v>
      </c>
      <c r="D78">
        <v>71</v>
      </c>
      <c r="E78" s="36">
        <f t="shared" si="19"/>
        <v>45524</v>
      </c>
      <c r="F78" s="37">
        <f t="shared" si="12"/>
        <v>24.636612021857925</v>
      </c>
      <c r="G78" s="27">
        <f t="shared" si="21"/>
        <v>14564.53</v>
      </c>
      <c r="H78" s="27">
        <f t="shared" si="13"/>
        <v>12631.75</v>
      </c>
      <c r="I78" s="27">
        <f t="shared" si="14"/>
        <v>1932.78</v>
      </c>
      <c r="J78" s="27">
        <v>0</v>
      </c>
      <c r="K78">
        <f t="shared" si="15"/>
        <v>176461.1399999999</v>
      </c>
      <c r="L78" s="28">
        <f t="shared" si="20"/>
        <v>3.3333333333333333E-2</v>
      </c>
      <c r="M78">
        <f t="shared" si="16"/>
        <v>71</v>
      </c>
      <c r="N78" s="27">
        <f t="shared" si="11"/>
        <v>4687.7416702131277</v>
      </c>
    </row>
    <row r="79" spans="1:14" x14ac:dyDescent="0.3">
      <c r="A79">
        <f t="shared" si="17"/>
        <v>5</v>
      </c>
      <c r="B79">
        <f t="shared" si="18"/>
        <v>1</v>
      </c>
      <c r="D79">
        <v>72</v>
      </c>
      <c r="E79" s="36">
        <f t="shared" si="19"/>
        <v>45555</v>
      </c>
      <c r="F79" s="37">
        <f t="shared" si="12"/>
        <v>24.721311475409838</v>
      </c>
      <c r="G79" s="27">
        <f t="shared" si="21"/>
        <v>14564.53</v>
      </c>
      <c r="H79" s="27">
        <f t="shared" si="13"/>
        <v>12636.480000000001</v>
      </c>
      <c r="I79" s="27">
        <f t="shared" si="14"/>
        <v>1928.05</v>
      </c>
      <c r="J79" s="27">
        <v>0</v>
      </c>
      <c r="K79">
        <f t="shared" si="15"/>
        <v>163824.65999999989</v>
      </c>
      <c r="L79" s="28">
        <f t="shared" si="20"/>
        <v>3.3333333333333333E-2</v>
      </c>
      <c r="M79">
        <f t="shared" si="16"/>
        <v>72</v>
      </c>
      <c r="N79" s="27">
        <f t="shared" si="11"/>
        <v>4613.5229478318279</v>
      </c>
    </row>
    <row r="80" spans="1:14" x14ac:dyDescent="0.3">
      <c r="A80">
        <f t="shared" si="17"/>
        <v>7</v>
      </c>
      <c r="B80">
        <f t="shared" si="18"/>
        <v>2</v>
      </c>
      <c r="D80">
        <v>73</v>
      </c>
      <c r="E80" s="36">
        <f t="shared" si="19"/>
        <v>45586</v>
      </c>
      <c r="F80" s="37">
        <f t="shared" si="12"/>
        <v>24.806010928961747</v>
      </c>
      <c r="G80" s="27">
        <f t="shared" si="21"/>
        <v>14564.53</v>
      </c>
      <c r="H80" s="27">
        <f t="shared" si="13"/>
        <v>12774.54</v>
      </c>
      <c r="I80" s="27">
        <f t="shared" si="14"/>
        <v>1789.99</v>
      </c>
      <c r="J80" s="27">
        <v>0</v>
      </c>
      <c r="K80">
        <f t="shared" si="15"/>
        <v>151050.11999999988</v>
      </c>
      <c r="L80" s="28">
        <f t="shared" si="20"/>
        <v>6.6666666666666666E-2</v>
      </c>
      <c r="M80">
        <f t="shared" si="16"/>
        <v>73</v>
      </c>
      <c r="N80" s="27">
        <f t="shared" si="11"/>
        <v>4538.0471142140959</v>
      </c>
    </row>
    <row r="81" spans="1:14" x14ac:dyDescent="0.3">
      <c r="A81">
        <f t="shared" si="17"/>
        <v>3</v>
      </c>
      <c r="B81">
        <f t="shared" si="18"/>
        <v>1</v>
      </c>
      <c r="D81">
        <v>74</v>
      </c>
      <c r="E81" s="36">
        <f t="shared" si="19"/>
        <v>45616</v>
      </c>
      <c r="F81" s="37">
        <f t="shared" si="12"/>
        <v>24.887978142076502</v>
      </c>
      <c r="G81" s="27">
        <f t="shared" si="21"/>
        <v>14564.53</v>
      </c>
      <c r="H81" s="27">
        <f t="shared" si="13"/>
        <v>12967.36</v>
      </c>
      <c r="I81" s="27">
        <f t="shared" si="14"/>
        <v>1597.17</v>
      </c>
      <c r="J81" s="27">
        <v>0</v>
      </c>
      <c r="K81">
        <f t="shared" si="15"/>
        <v>138082.75999999989</v>
      </c>
      <c r="L81" s="28">
        <f t="shared" si="20"/>
        <v>3.3333333333333333E-2</v>
      </c>
      <c r="M81">
        <f t="shared" si="16"/>
        <v>74</v>
      </c>
      <c r="N81" s="27">
        <f t="shared" si="11"/>
        <v>4468.5921050346797</v>
      </c>
    </row>
    <row r="82" spans="1:14" x14ac:dyDescent="0.3">
      <c r="A82">
        <f t="shared" si="17"/>
        <v>5</v>
      </c>
      <c r="B82">
        <f t="shared" si="18"/>
        <v>1</v>
      </c>
      <c r="D82">
        <v>75</v>
      </c>
      <c r="E82" s="36">
        <f t="shared" si="19"/>
        <v>45646</v>
      </c>
      <c r="F82" s="37">
        <f t="shared" si="12"/>
        <v>24.969945355191257</v>
      </c>
      <c r="G82" s="27">
        <f t="shared" si="21"/>
        <v>14564.53</v>
      </c>
      <c r="H82" s="27">
        <f t="shared" si="13"/>
        <v>13104.470000000001</v>
      </c>
      <c r="I82" s="27">
        <f t="shared" si="14"/>
        <v>1460.06</v>
      </c>
      <c r="J82" s="27">
        <v>0</v>
      </c>
      <c r="K82">
        <f t="shared" si="15"/>
        <v>124978.28999999989</v>
      </c>
      <c r="L82" s="28">
        <f t="shared" si="20"/>
        <v>3.3333333333333333E-2</v>
      </c>
      <c r="M82">
        <f t="shared" si="16"/>
        <v>75</v>
      </c>
      <c r="N82" s="27">
        <f t="shared" si="11"/>
        <v>4397.8430705931651</v>
      </c>
    </row>
    <row r="83" spans="1:14" x14ac:dyDescent="0.3">
      <c r="A83">
        <f t="shared" si="17"/>
        <v>1</v>
      </c>
      <c r="B83">
        <f t="shared" si="18"/>
        <v>1</v>
      </c>
      <c r="D83">
        <v>76</v>
      </c>
      <c r="E83" s="36">
        <f t="shared" si="19"/>
        <v>45677</v>
      </c>
      <c r="F83" s="37">
        <f t="shared" si="12"/>
        <v>25.054794520547944</v>
      </c>
      <c r="G83" s="27">
        <f t="shared" si="21"/>
        <v>14564.53</v>
      </c>
      <c r="H83" s="27">
        <f t="shared" si="13"/>
        <v>13196.57</v>
      </c>
      <c r="I83" s="27">
        <f t="shared" si="14"/>
        <v>1367.96</v>
      </c>
      <c r="J83" s="27">
        <v>0</v>
      </c>
      <c r="K83">
        <f t="shared" si="15"/>
        <v>111781.71999999988</v>
      </c>
      <c r="L83" s="28">
        <f t="shared" si="20"/>
        <v>3.3333333333333333E-2</v>
      </c>
      <c r="M83">
        <f t="shared" si="16"/>
        <v>76</v>
      </c>
      <c r="N83" s="27">
        <f t="shared" si="11"/>
        <v>4328.2141710300984</v>
      </c>
    </row>
    <row r="84" spans="1:14" x14ac:dyDescent="0.3">
      <c r="A84">
        <f t="shared" si="17"/>
        <v>4</v>
      </c>
      <c r="B84">
        <f t="shared" si="18"/>
        <v>1</v>
      </c>
      <c r="D84">
        <v>77</v>
      </c>
      <c r="E84" s="36">
        <f t="shared" si="19"/>
        <v>45708</v>
      </c>
      <c r="F84" s="37">
        <f t="shared" si="12"/>
        <v>25.139726027397259</v>
      </c>
      <c r="G84" s="27">
        <f t="shared" si="21"/>
        <v>14564.53</v>
      </c>
      <c r="H84" s="27">
        <f t="shared" si="13"/>
        <v>13339.83</v>
      </c>
      <c r="I84" s="27">
        <f t="shared" si="14"/>
        <v>1224.7</v>
      </c>
      <c r="J84" s="27">
        <v>0</v>
      </c>
      <c r="K84">
        <f t="shared" si="15"/>
        <v>98441.889999999883</v>
      </c>
      <c r="L84" s="28">
        <f t="shared" si="20"/>
        <v>3.3333333333333333E-2</v>
      </c>
      <c r="M84">
        <f t="shared" si="16"/>
        <v>77</v>
      </c>
      <c r="N84" s="27">
        <f t="shared" si="11"/>
        <v>4259.6876717974983</v>
      </c>
    </row>
    <row r="85" spans="1:14" x14ac:dyDescent="0.3">
      <c r="A85">
        <f t="shared" si="17"/>
        <v>4</v>
      </c>
      <c r="B85">
        <f t="shared" si="18"/>
        <v>1</v>
      </c>
      <c r="D85">
        <v>78</v>
      </c>
      <c r="E85" s="36">
        <f t="shared" si="19"/>
        <v>45736</v>
      </c>
      <c r="F85" s="37">
        <f t="shared" si="12"/>
        <v>25.216438356164385</v>
      </c>
      <c r="G85" s="27">
        <f t="shared" si="21"/>
        <v>14564.53</v>
      </c>
      <c r="H85" s="27">
        <f t="shared" si="13"/>
        <v>13590.36</v>
      </c>
      <c r="I85" s="27">
        <f t="shared" si="14"/>
        <v>974.17</v>
      </c>
      <c r="J85" s="27">
        <v>0</v>
      </c>
      <c r="K85">
        <f t="shared" si="15"/>
        <v>84851.529999999882</v>
      </c>
      <c r="L85" s="28">
        <f t="shared" si="20"/>
        <v>3.3333333333333333E-2</v>
      </c>
      <c r="M85">
        <f t="shared" si="16"/>
        <v>78</v>
      </c>
      <c r="N85" s="27">
        <f t="shared" si="11"/>
        <v>4192.2461191298135</v>
      </c>
    </row>
    <row r="86" spans="1:14" x14ac:dyDescent="0.3">
      <c r="A86">
        <f t="shared" si="17"/>
        <v>7</v>
      </c>
      <c r="B86">
        <f t="shared" si="18"/>
        <v>2</v>
      </c>
      <c r="D86">
        <v>79</v>
      </c>
      <c r="E86" s="36">
        <f t="shared" si="19"/>
        <v>45768</v>
      </c>
      <c r="F86" s="37">
        <f t="shared" si="12"/>
        <v>25.304109589041097</v>
      </c>
      <c r="G86" s="27">
        <f t="shared" si="21"/>
        <v>14564.53</v>
      </c>
      <c r="H86" s="27">
        <f t="shared" si="13"/>
        <v>13604.890000000001</v>
      </c>
      <c r="I86" s="27">
        <f t="shared" si="14"/>
        <v>959.64</v>
      </c>
      <c r="J86" s="27">
        <v>0</v>
      </c>
      <c r="K86">
        <f t="shared" si="15"/>
        <v>71246.639999999883</v>
      </c>
      <c r="L86" s="28">
        <f t="shared" si="20"/>
        <v>6.6666666666666666E-2</v>
      </c>
      <c r="M86">
        <f t="shared" si="16"/>
        <v>79</v>
      </c>
      <c r="N86" s="27">
        <f t="shared" si="11"/>
        <v>4123.6622464256079</v>
      </c>
    </row>
    <row r="87" spans="1:14" x14ac:dyDescent="0.3">
      <c r="A87">
        <f t="shared" si="17"/>
        <v>2</v>
      </c>
      <c r="B87">
        <f t="shared" si="18"/>
        <v>1</v>
      </c>
      <c r="D87">
        <v>80</v>
      </c>
      <c r="E87" s="36">
        <f t="shared" si="19"/>
        <v>45797</v>
      </c>
      <c r="F87" s="37">
        <f t="shared" si="12"/>
        <v>25.383561643835616</v>
      </c>
      <c r="G87" s="27">
        <f t="shared" si="21"/>
        <v>14564.53</v>
      </c>
      <c r="H87" s="27">
        <f t="shared" si="13"/>
        <v>13834.300000000001</v>
      </c>
      <c r="I87" s="27">
        <f t="shared" si="14"/>
        <v>730.23</v>
      </c>
      <c r="J87" s="27">
        <v>0</v>
      </c>
      <c r="K87">
        <f t="shared" si="15"/>
        <v>57412.33999999988</v>
      </c>
      <c r="L87" s="28">
        <f t="shared" si="20"/>
        <v>3.3333333333333333E-2</v>
      </c>
      <c r="M87">
        <f t="shared" si="16"/>
        <v>80</v>
      </c>
      <c r="N87" s="27">
        <f t="shared" si="11"/>
        <v>4060.5494157365633</v>
      </c>
    </row>
    <row r="88" spans="1:14" x14ac:dyDescent="0.3">
      <c r="A88">
        <f t="shared" si="17"/>
        <v>5</v>
      </c>
      <c r="B88">
        <f t="shared" si="18"/>
        <v>1</v>
      </c>
      <c r="D88">
        <v>81</v>
      </c>
      <c r="E88" s="36">
        <f t="shared" si="19"/>
        <v>45828</v>
      </c>
      <c r="F88" s="37">
        <f t="shared" si="12"/>
        <v>25.468493150684932</v>
      </c>
      <c r="G88" s="27">
        <f t="shared" si="21"/>
        <v>14564.53</v>
      </c>
      <c r="H88" s="27">
        <f t="shared" si="13"/>
        <v>13935.51</v>
      </c>
      <c r="I88" s="27">
        <f t="shared" si="14"/>
        <v>629.02</v>
      </c>
      <c r="J88" s="27">
        <v>0</v>
      </c>
      <c r="K88">
        <f t="shared" si="15"/>
        <v>43476.829999999878</v>
      </c>
      <c r="L88" s="28">
        <f t="shared" si="20"/>
        <v>3.3333333333333333E-2</v>
      </c>
      <c r="M88">
        <f t="shared" si="16"/>
        <v>81</v>
      </c>
      <c r="N88" s="27">
        <f t="shared" si="11"/>
        <v>3996.2607217334235</v>
      </c>
    </row>
    <row r="89" spans="1:14" x14ac:dyDescent="0.3">
      <c r="A89">
        <f t="shared" si="17"/>
        <v>7</v>
      </c>
      <c r="B89">
        <f t="shared" si="18"/>
        <v>2</v>
      </c>
      <c r="D89">
        <v>82</v>
      </c>
      <c r="E89" s="36">
        <f t="shared" si="19"/>
        <v>45859</v>
      </c>
      <c r="F89" s="37">
        <f t="shared" si="12"/>
        <v>25.553424657534247</v>
      </c>
      <c r="G89" s="27">
        <f t="shared" si="21"/>
        <v>14564.53</v>
      </c>
      <c r="H89" s="27">
        <f t="shared" si="13"/>
        <v>14088.19</v>
      </c>
      <c r="I89" s="27">
        <f t="shared" si="14"/>
        <v>476.34</v>
      </c>
      <c r="J89" s="27">
        <v>0</v>
      </c>
      <c r="K89">
        <f t="shared" si="15"/>
        <v>29388.639999999876</v>
      </c>
      <c r="L89" s="28">
        <f t="shared" si="20"/>
        <v>6.6666666666666666E-2</v>
      </c>
      <c r="M89">
        <f t="shared" si="16"/>
        <v>82</v>
      </c>
      <c r="N89" s="27">
        <f t="shared" si="11"/>
        <v>3930.8831105808922</v>
      </c>
    </row>
    <row r="90" spans="1:14" x14ac:dyDescent="0.3">
      <c r="A90">
        <f t="shared" si="17"/>
        <v>3</v>
      </c>
      <c r="B90">
        <f t="shared" si="18"/>
        <v>1</v>
      </c>
      <c r="D90">
        <v>83</v>
      </c>
      <c r="E90" s="36">
        <f t="shared" si="19"/>
        <v>45889</v>
      </c>
      <c r="F90" s="37">
        <f t="shared" si="12"/>
        <v>25.635616438356166</v>
      </c>
      <c r="G90" s="27">
        <f t="shared" si="21"/>
        <v>14564.53</v>
      </c>
      <c r="H90" s="27">
        <f t="shared" si="13"/>
        <v>14252.93</v>
      </c>
      <c r="I90" s="27">
        <f t="shared" si="14"/>
        <v>311.60000000000002</v>
      </c>
      <c r="J90" s="27">
        <v>0</v>
      </c>
      <c r="K90">
        <f t="shared" si="15"/>
        <v>15135.709999999875</v>
      </c>
      <c r="L90" s="28">
        <f t="shared" si="20"/>
        <v>3.3333333333333333E-2</v>
      </c>
      <c r="M90">
        <f t="shared" si="16"/>
        <v>83</v>
      </c>
      <c r="N90" s="27">
        <f t="shared" si="11"/>
        <v>3870.7207729812103</v>
      </c>
    </row>
    <row r="91" spans="1:14" x14ac:dyDescent="0.3">
      <c r="A91">
        <f t="shared" si="17"/>
        <v>6</v>
      </c>
      <c r="B91">
        <f t="shared" si="18"/>
        <v>3</v>
      </c>
      <c r="D91">
        <v>84</v>
      </c>
      <c r="E91" s="36">
        <f>EDATE($E$7,D91)</f>
        <v>45919</v>
      </c>
      <c r="F91" s="37">
        <f t="shared" si="12"/>
        <v>25.717808219178082</v>
      </c>
      <c r="G91" s="27">
        <v>15296.19</v>
      </c>
      <c r="H91" s="27">
        <f t="shared" si="13"/>
        <v>15135.710000000001</v>
      </c>
      <c r="I91" s="27">
        <f t="shared" si="14"/>
        <v>160.47999999999999</v>
      </c>
      <c r="J91" s="27">
        <v>0</v>
      </c>
      <c r="K91">
        <f>ROUND(K90-H91,2)</f>
        <v>0</v>
      </c>
      <c r="L91" s="28">
        <f t="shared" si="20"/>
        <v>0</v>
      </c>
      <c r="M91">
        <f t="shared" si="16"/>
        <v>84</v>
      </c>
      <c r="N91" s="27">
        <f t="shared" si="11"/>
        <v>4002.9528667558634</v>
      </c>
    </row>
    <row r="92" spans="1:14" x14ac:dyDescent="0.3">
      <c r="G92" s="40">
        <f>IRR(G7:G91,0)*12</f>
        <v>0.19332934582822148</v>
      </c>
      <c r="I92">
        <f>SUM(I8:I91)</f>
        <v>421152.18000000005</v>
      </c>
      <c r="J92" s="25">
        <v>134904</v>
      </c>
    </row>
    <row r="93" spans="1:14" s="23" customFormat="1" ht="19.8" x14ac:dyDescent="0.4">
      <c r="A93" s="22"/>
      <c r="C93" s="24"/>
      <c r="E93" s="24" t="s">
        <v>34</v>
      </c>
      <c r="F93" s="24" t="s">
        <v>35</v>
      </c>
      <c r="G93" s="24" t="s">
        <v>18</v>
      </c>
      <c r="H93" s="24" t="s">
        <v>19</v>
      </c>
      <c r="I93" s="24" t="s">
        <v>20</v>
      </c>
      <c r="J93" s="39" t="s">
        <v>39</v>
      </c>
      <c r="L93" s="24" t="s">
        <v>21</v>
      </c>
      <c r="M93" s="24" t="s">
        <v>22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B6C67-1655-4495-AEA4-86BD1C2C07C5}">
  <dimension ref="A1:M95"/>
  <sheetViews>
    <sheetView workbookViewId="0">
      <selection activeCell="K2" sqref="K2"/>
    </sheetView>
  </sheetViews>
  <sheetFormatPr defaultRowHeight="14.4" x14ac:dyDescent="0.3"/>
  <cols>
    <col min="1" max="1" width="2.44140625" customWidth="1"/>
    <col min="2" max="2" width="23.33203125" customWidth="1"/>
    <col min="3" max="3" width="6" style="1" customWidth="1"/>
    <col min="4" max="4" width="10" customWidth="1"/>
    <col min="5" max="5" width="14.33203125" customWidth="1"/>
    <col min="6" max="6" width="25.44140625" customWidth="1"/>
    <col min="7" max="7" width="15.21875" customWidth="1"/>
    <col min="8" max="8" width="12.109375" customWidth="1"/>
    <col min="9" max="9" width="13" customWidth="1"/>
    <col min="10" max="10" width="14.5546875" customWidth="1"/>
    <col min="11" max="11" width="16.88671875" customWidth="1"/>
    <col min="13" max="13" width="12" customWidth="1"/>
  </cols>
  <sheetData>
    <row r="1" spans="1:13" ht="15" thickBot="1" x14ac:dyDescent="0.35">
      <c r="J1" s="1"/>
    </row>
    <row r="2" spans="1:13" s="2" customFormat="1" ht="21" x14ac:dyDescent="0.4">
      <c r="B2" s="3" t="s">
        <v>0</v>
      </c>
      <c r="C2" s="4" t="s">
        <v>1</v>
      </c>
      <c r="D2" s="5">
        <v>84</v>
      </c>
      <c r="F2" s="3" t="s">
        <v>2</v>
      </c>
      <c r="G2" s="4" t="s">
        <v>3</v>
      </c>
      <c r="H2" s="5">
        <v>0</v>
      </c>
      <c r="J2" s="6" t="s">
        <v>4</v>
      </c>
      <c r="K2" s="7">
        <f>G92</f>
        <v>9.2271741440645982E-2</v>
      </c>
      <c r="L2" s="8"/>
      <c r="M2" s="9">
        <f>SUM(M7:M91)</f>
        <v>-2.7939677238464355E-9</v>
      </c>
    </row>
    <row r="3" spans="1:13" s="2" customFormat="1" ht="18" x14ac:dyDescent="0.35">
      <c r="B3" s="13" t="s">
        <v>5</v>
      </c>
      <c r="C3" s="14" t="s">
        <v>6</v>
      </c>
      <c r="D3" s="42">
        <v>0.129</v>
      </c>
      <c r="F3" s="13" t="s">
        <v>7</v>
      </c>
      <c r="G3" s="14" t="s">
        <v>8</v>
      </c>
      <c r="H3" s="15">
        <f>D3/12</f>
        <v>1.0750000000000001E-2</v>
      </c>
      <c r="J3" s="13" t="s">
        <v>9</v>
      </c>
      <c r="K3" s="2">
        <v>12</v>
      </c>
      <c r="M3" s="16"/>
    </row>
    <row r="4" spans="1:13" s="2" customFormat="1" ht="18.600000000000001" thickBot="1" x14ac:dyDescent="0.4">
      <c r="B4" s="17" t="s">
        <v>10</v>
      </c>
      <c r="C4" s="18" t="s">
        <v>11</v>
      </c>
      <c r="D4" s="19">
        <v>803000</v>
      </c>
      <c r="F4" s="17" t="s">
        <v>12</v>
      </c>
      <c r="G4" s="18" t="s">
        <v>13</v>
      </c>
      <c r="H4" s="19">
        <v>0</v>
      </c>
      <c r="J4" s="17" t="s">
        <v>14</v>
      </c>
      <c r="K4" s="20">
        <f>K2/12</f>
        <v>7.6893117867204985E-3</v>
      </c>
      <c r="L4" s="20" t="s">
        <v>15</v>
      </c>
      <c r="M4" s="21"/>
    </row>
    <row r="5" spans="1:13" x14ac:dyDescent="0.3">
      <c r="B5" s="1"/>
    </row>
    <row r="6" spans="1:13" s="23" customFormat="1" ht="19.8" x14ac:dyDescent="0.4">
      <c r="A6" s="22"/>
      <c r="C6" s="24"/>
      <c r="E6" s="24" t="s">
        <v>34</v>
      </c>
      <c r="F6" s="24" t="s">
        <v>35</v>
      </c>
      <c r="G6" s="24" t="s">
        <v>18</v>
      </c>
      <c r="H6" s="24" t="s">
        <v>19</v>
      </c>
      <c r="I6" s="24" t="s">
        <v>40</v>
      </c>
      <c r="J6" s="23" t="s">
        <v>41</v>
      </c>
      <c r="K6" s="24" t="s">
        <v>21</v>
      </c>
      <c r="L6" s="24" t="s">
        <v>22</v>
      </c>
    </row>
    <row r="7" spans="1:13" x14ac:dyDescent="0.3">
      <c r="D7">
        <v>0</v>
      </c>
      <c r="E7" s="36">
        <v>43362</v>
      </c>
      <c r="F7" s="37">
        <f>YEAR(E7)-2000+(E7-DATE(YEAR(E7)-1,12,31))/(DATE(YEAR(E7)+1,1,1)-DATE(YEAR(E7),1,1))</f>
        <v>18.717808219178082</v>
      </c>
      <c r="G7" s="38">
        <f>-803000+I7</f>
        <v>-803000</v>
      </c>
      <c r="H7" s="27">
        <v>0</v>
      </c>
      <c r="I7" s="38">
        <v>0</v>
      </c>
      <c r="J7" s="27">
        <v>803000</v>
      </c>
      <c r="K7" s="28">
        <f>C7/30</f>
        <v>0</v>
      </c>
      <c r="L7">
        <f>D7</f>
        <v>0</v>
      </c>
      <c r="M7" s="27">
        <f t="shared" ref="M7:M70" si="0">G7/(1+K7*$K$4)/(1+$K$4)^L7</f>
        <v>-803000</v>
      </c>
    </row>
    <row r="8" spans="1:13" x14ac:dyDescent="0.3">
      <c r="A8">
        <f>WEEKDAY(EDATE($E$7+1,D8),2)</f>
        <v>6</v>
      </c>
      <c r="B8">
        <f>IF(A8&gt;5,9-A8,1)</f>
        <v>3</v>
      </c>
      <c r="D8">
        <v>1</v>
      </c>
      <c r="E8" s="36">
        <f>EDATE($E$7,D8)+B8</f>
        <v>43395</v>
      </c>
      <c r="F8" s="37">
        <f t="shared" ref="F8:F71" si="1">YEAR(E8)-2000+(E8-DATE(YEAR(E8)-1,12,31))/(DATE(YEAR(E8)+1,1,1)-DATE(YEAR(E8),1,1))</f>
        <v>18.80821917808219</v>
      </c>
      <c r="G8" s="27">
        <f>$H$4</f>
        <v>0</v>
      </c>
      <c r="H8" s="27">
        <v>0</v>
      </c>
      <c r="I8" s="27">
        <f t="shared" ref="I8:I71" si="2">ROUND(J7*$D$3*(F8-F7),2)</f>
        <v>9365.4</v>
      </c>
      <c r="J8" s="27">
        <f t="shared" ref="J8:J71" si="3">J7-H8</f>
        <v>803000</v>
      </c>
      <c r="K8" s="28">
        <f>B8/30</f>
        <v>0.1</v>
      </c>
      <c r="L8">
        <f t="shared" ref="L8:L71" si="4">D8</f>
        <v>1</v>
      </c>
      <c r="M8" s="27">
        <f t="shared" si="0"/>
        <v>0</v>
      </c>
    </row>
    <row r="9" spans="1:13" x14ac:dyDescent="0.3">
      <c r="A9">
        <f t="shared" ref="A9:A72" si="5">WEEKDAY(EDATE($E$7+1,D9),2)</f>
        <v>2</v>
      </c>
      <c r="B9">
        <f t="shared" ref="B9:B72" si="6">IF(A9&gt;5,9-A9,1)</f>
        <v>1</v>
      </c>
      <c r="D9">
        <v>2</v>
      </c>
      <c r="E9" s="36">
        <f t="shared" ref="E9:E72" si="7">EDATE($E$7,D9)+B9</f>
        <v>43424</v>
      </c>
      <c r="F9" s="37">
        <f t="shared" si="1"/>
        <v>18.887671232876713</v>
      </c>
      <c r="G9" s="27">
        <f>G8</f>
        <v>0</v>
      </c>
      <c r="H9" s="27">
        <v>0</v>
      </c>
      <c r="I9" s="27">
        <f t="shared" si="2"/>
        <v>8230.2000000000007</v>
      </c>
      <c r="J9" s="27">
        <f t="shared" si="3"/>
        <v>803000</v>
      </c>
      <c r="K9" s="28">
        <f t="shared" ref="K9:K72" si="8">B9/30</f>
        <v>3.3333333333333333E-2</v>
      </c>
      <c r="L9">
        <f t="shared" si="4"/>
        <v>2</v>
      </c>
      <c r="M9" s="27">
        <f t="shared" si="0"/>
        <v>0</v>
      </c>
    </row>
    <row r="10" spans="1:13" x14ac:dyDescent="0.3">
      <c r="A10">
        <f t="shared" si="5"/>
        <v>4</v>
      </c>
      <c r="B10">
        <f t="shared" si="6"/>
        <v>1</v>
      </c>
      <c r="D10">
        <v>3</v>
      </c>
      <c r="E10" s="36">
        <f t="shared" si="7"/>
        <v>43454</v>
      </c>
      <c r="F10" s="37">
        <f t="shared" si="1"/>
        <v>18.969863013698632</v>
      </c>
      <c r="G10" s="27">
        <f t="shared" ref="G10:G73" si="9">G9</f>
        <v>0</v>
      </c>
      <c r="H10" s="27">
        <v>0</v>
      </c>
      <c r="I10" s="27">
        <f t="shared" si="2"/>
        <v>8514</v>
      </c>
      <c r="J10" s="27">
        <f t="shared" si="3"/>
        <v>803000</v>
      </c>
      <c r="K10" s="28">
        <f t="shared" si="8"/>
        <v>3.3333333333333333E-2</v>
      </c>
      <c r="L10">
        <f t="shared" si="4"/>
        <v>3</v>
      </c>
      <c r="M10" s="27">
        <f t="shared" si="0"/>
        <v>0</v>
      </c>
    </row>
    <row r="11" spans="1:13" x14ac:dyDescent="0.3">
      <c r="A11">
        <f t="shared" si="5"/>
        <v>7</v>
      </c>
      <c r="B11">
        <f t="shared" si="6"/>
        <v>2</v>
      </c>
      <c r="D11">
        <v>4</v>
      </c>
      <c r="E11" s="36">
        <f t="shared" si="7"/>
        <v>43486</v>
      </c>
      <c r="F11" s="37">
        <f t="shared" si="1"/>
        <v>19.057534246575344</v>
      </c>
      <c r="G11" s="27">
        <f t="shared" si="9"/>
        <v>0</v>
      </c>
      <c r="H11" s="27">
        <v>0</v>
      </c>
      <c r="I11" s="27">
        <f t="shared" si="2"/>
        <v>9081.6</v>
      </c>
      <c r="J11" s="27">
        <f t="shared" si="3"/>
        <v>803000</v>
      </c>
      <c r="K11" s="28">
        <f t="shared" si="8"/>
        <v>6.6666666666666666E-2</v>
      </c>
      <c r="L11">
        <f t="shared" si="4"/>
        <v>4</v>
      </c>
      <c r="M11" s="27">
        <f t="shared" si="0"/>
        <v>0</v>
      </c>
    </row>
    <row r="12" spans="1:13" x14ac:dyDescent="0.3">
      <c r="A12">
        <f t="shared" si="5"/>
        <v>3</v>
      </c>
      <c r="B12">
        <f t="shared" si="6"/>
        <v>1</v>
      </c>
      <c r="D12">
        <v>5</v>
      </c>
      <c r="E12" s="36">
        <f t="shared" si="7"/>
        <v>43516</v>
      </c>
      <c r="F12" s="37">
        <f t="shared" si="1"/>
        <v>19.139726027397259</v>
      </c>
      <c r="G12" s="27">
        <f t="shared" si="9"/>
        <v>0</v>
      </c>
      <c r="H12" s="27">
        <v>0</v>
      </c>
      <c r="I12" s="27">
        <f t="shared" si="2"/>
        <v>8514</v>
      </c>
      <c r="J12" s="27">
        <f t="shared" si="3"/>
        <v>803000</v>
      </c>
      <c r="K12" s="28">
        <f t="shared" si="8"/>
        <v>3.3333333333333333E-2</v>
      </c>
      <c r="L12">
        <f t="shared" si="4"/>
        <v>5</v>
      </c>
      <c r="M12" s="27">
        <f t="shared" si="0"/>
        <v>0</v>
      </c>
    </row>
    <row r="13" spans="1:13" x14ac:dyDescent="0.3">
      <c r="A13">
        <f t="shared" si="5"/>
        <v>3</v>
      </c>
      <c r="B13">
        <f t="shared" si="6"/>
        <v>1</v>
      </c>
      <c r="D13">
        <v>6</v>
      </c>
      <c r="E13" s="36">
        <f t="shared" si="7"/>
        <v>43544</v>
      </c>
      <c r="F13" s="37">
        <f t="shared" si="1"/>
        <v>19.216438356164385</v>
      </c>
      <c r="G13" s="27">
        <f t="shared" si="9"/>
        <v>0</v>
      </c>
      <c r="H13" s="27">
        <v>0</v>
      </c>
      <c r="I13" s="27">
        <f t="shared" si="2"/>
        <v>7946.4</v>
      </c>
      <c r="J13" s="27">
        <f t="shared" si="3"/>
        <v>803000</v>
      </c>
      <c r="K13" s="28">
        <f t="shared" si="8"/>
        <v>3.3333333333333333E-2</v>
      </c>
      <c r="L13">
        <f t="shared" si="4"/>
        <v>6</v>
      </c>
      <c r="M13" s="27">
        <f t="shared" si="0"/>
        <v>0</v>
      </c>
    </row>
    <row r="14" spans="1:13" x14ac:dyDescent="0.3">
      <c r="A14">
        <f t="shared" si="5"/>
        <v>6</v>
      </c>
      <c r="B14">
        <f t="shared" si="6"/>
        <v>3</v>
      </c>
      <c r="D14">
        <v>7</v>
      </c>
      <c r="E14" s="36">
        <f t="shared" si="7"/>
        <v>43577</v>
      </c>
      <c r="F14" s="37">
        <f t="shared" si="1"/>
        <v>19.306849315068494</v>
      </c>
      <c r="G14" s="27">
        <f t="shared" si="9"/>
        <v>0</v>
      </c>
      <c r="H14" s="27">
        <v>0</v>
      </c>
      <c r="I14" s="27">
        <f t="shared" si="2"/>
        <v>9365.4</v>
      </c>
      <c r="J14" s="27">
        <f t="shared" si="3"/>
        <v>803000</v>
      </c>
      <c r="K14" s="28">
        <f t="shared" si="8"/>
        <v>0.1</v>
      </c>
      <c r="L14">
        <f t="shared" si="4"/>
        <v>7</v>
      </c>
      <c r="M14" s="27">
        <f t="shared" si="0"/>
        <v>0</v>
      </c>
    </row>
    <row r="15" spans="1:13" x14ac:dyDescent="0.3">
      <c r="A15">
        <f t="shared" si="5"/>
        <v>1</v>
      </c>
      <c r="B15">
        <f t="shared" si="6"/>
        <v>1</v>
      </c>
      <c r="D15">
        <v>8</v>
      </c>
      <c r="E15" s="36">
        <f t="shared" si="7"/>
        <v>43605</v>
      </c>
      <c r="F15" s="37">
        <f t="shared" si="1"/>
        <v>19.383561643835616</v>
      </c>
      <c r="G15" s="27">
        <f t="shared" si="9"/>
        <v>0</v>
      </c>
      <c r="H15" s="27">
        <v>0</v>
      </c>
      <c r="I15" s="27">
        <f t="shared" si="2"/>
        <v>7946.4</v>
      </c>
      <c r="J15" s="27">
        <f t="shared" si="3"/>
        <v>803000</v>
      </c>
      <c r="K15" s="28">
        <f t="shared" si="8"/>
        <v>3.3333333333333333E-2</v>
      </c>
      <c r="L15">
        <f t="shared" si="4"/>
        <v>8</v>
      </c>
      <c r="M15" s="27">
        <f t="shared" si="0"/>
        <v>0</v>
      </c>
    </row>
    <row r="16" spans="1:13" x14ac:dyDescent="0.3">
      <c r="A16">
        <f t="shared" si="5"/>
        <v>4</v>
      </c>
      <c r="B16">
        <f t="shared" si="6"/>
        <v>1</v>
      </c>
      <c r="D16">
        <v>9</v>
      </c>
      <c r="E16" s="36">
        <f t="shared" si="7"/>
        <v>43636</v>
      </c>
      <c r="F16" s="37">
        <f t="shared" si="1"/>
        <v>19.468493150684932</v>
      </c>
      <c r="G16" s="27">
        <f t="shared" si="9"/>
        <v>0</v>
      </c>
      <c r="H16" s="27">
        <v>0</v>
      </c>
      <c r="I16" s="27">
        <f t="shared" si="2"/>
        <v>8797.7999999999993</v>
      </c>
      <c r="J16" s="27">
        <f t="shared" si="3"/>
        <v>803000</v>
      </c>
      <c r="K16" s="28">
        <f t="shared" si="8"/>
        <v>3.3333333333333333E-2</v>
      </c>
      <c r="L16">
        <f t="shared" si="4"/>
        <v>9</v>
      </c>
      <c r="M16" s="27">
        <f t="shared" si="0"/>
        <v>0</v>
      </c>
    </row>
    <row r="17" spans="1:13" x14ac:dyDescent="0.3">
      <c r="A17">
        <f t="shared" si="5"/>
        <v>6</v>
      </c>
      <c r="B17">
        <f t="shared" si="6"/>
        <v>3</v>
      </c>
      <c r="D17">
        <v>10</v>
      </c>
      <c r="E17" s="36">
        <f t="shared" si="7"/>
        <v>43668</v>
      </c>
      <c r="F17" s="37">
        <f t="shared" si="1"/>
        <v>19.556164383561644</v>
      </c>
      <c r="G17" s="27">
        <f t="shared" si="9"/>
        <v>0</v>
      </c>
      <c r="H17" s="27">
        <v>0</v>
      </c>
      <c r="I17" s="27">
        <f t="shared" si="2"/>
        <v>9081.6</v>
      </c>
      <c r="J17" s="27">
        <f t="shared" si="3"/>
        <v>803000</v>
      </c>
      <c r="K17" s="28">
        <f t="shared" si="8"/>
        <v>0.1</v>
      </c>
      <c r="L17">
        <f t="shared" si="4"/>
        <v>10</v>
      </c>
      <c r="M17" s="27">
        <f t="shared" si="0"/>
        <v>0</v>
      </c>
    </row>
    <row r="18" spans="1:13" x14ac:dyDescent="0.3">
      <c r="A18">
        <f t="shared" si="5"/>
        <v>2</v>
      </c>
      <c r="B18">
        <f t="shared" si="6"/>
        <v>1</v>
      </c>
      <c r="D18">
        <v>11</v>
      </c>
      <c r="E18" s="36">
        <f t="shared" si="7"/>
        <v>43697</v>
      </c>
      <c r="F18" s="37">
        <f t="shared" si="1"/>
        <v>19.635616438356166</v>
      </c>
      <c r="G18" s="27">
        <f t="shared" si="9"/>
        <v>0</v>
      </c>
      <c r="H18" s="27">
        <v>0</v>
      </c>
      <c r="I18" s="27">
        <f t="shared" si="2"/>
        <v>8230.2000000000007</v>
      </c>
      <c r="J18" s="27">
        <f t="shared" si="3"/>
        <v>803000</v>
      </c>
      <c r="K18" s="28">
        <f t="shared" si="8"/>
        <v>3.3333333333333333E-2</v>
      </c>
      <c r="L18">
        <f t="shared" si="4"/>
        <v>11</v>
      </c>
      <c r="M18" s="27">
        <f t="shared" si="0"/>
        <v>0</v>
      </c>
    </row>
    <row r="19" spans="1:13" x14ac:dyDescent="0.3">
      <c r="A19">
        <f t="shared" si="5"/>
        <v>5</v>
      </c>
      <c r="B19">
        <f t="shared" si="6"/>
        <v>1</v>
      </c>
      <c r="D19">
        <v>12</v>
      </c>
      <c r="E19" s="36">
        <f t="shared" si="7"/>
        <v>43728</v>
      </c>
      <c r="F19" s="37">
        <f t="shared" si="1"/>
        <v>19.720547945205478</v>
      </c>
      <c r="G19" s="27">
        <f t="shared" si="9"/>
        <v>0</v>
      </c>
      <c r="H19" s="27">
        <v>0</v>
      </c>
      <c r="I19" s="27">
        <f t="shared" si="2"/>
        <v>8797.7999999999993</v>
      </c>
      <c r="J19" s="27">
        <f t="shared" si="3"/>
        <v>803000</v>
      </c>
      <c r="K19" s="28">
        <f t="shared" si="8"/>
        <v>3.3333333333333333E-2</v>
      </c>
      <c r="L19">
        <f t="shared" si="4"/>
        <v>12</v>
      </c>
      <c r="M19" s="27">
        <f t="shared" si="0"/>
        <v>0</v>
      </c>
    </row>
    <row r="20" spans="1:13" x14ac:dyDescent="0.3">
      <c r="A20">
        <f t="shared" si="5"/>
        <v>7</v>
      </c>
      <c r="B20">
        <f t="shared" si="6"/>
        <v>2</v>
      </c>
      <c r="D20">
        <v>13</v>
      </c>
      <c r="E20" s="36">
        <f t="shared" si="7"/>
        <v>43759</v>
      </c>
      <c r="F20" s="37">
        <f t="shared" si="1"/>
        <v>19.805479452054794</v>
      </c>
      <c r="G20" s="27">
        <f t="shared" si="9"/>
        <v>0</v>
      </c>
      <c r="H20" s="27">
        <v>0</v>
      </c>
      <c r="I20" s="27">
        <f t="shared" si="2"/>
        <v>8797.7999999999993</v>
      </c>
      <c r="J20" s="27">
        <f t="shared" si="3"/>
        <v>803000</v>
      </c>
      <c r="K20" s="28">
        <f t="shared" si="8"/>
        <v>6.6666666666666666E-2</v>
      </c>
      <c r="L20">
        <f t="shared" si="4"/>
        <v>13</v>
      </c>
      <c r="M20" s="27">
        <f t="shared" si="0"/>
        <v>0</v>
      </c>
    </row>
    <row r="21" spans="1:13" x14ac:dyDescent="0.3">
      <c r="A21">
        <f t="shared" si="5"/>
        <v>3</v>
      </c>
      <c r="B21">
        <f t="shared" si="6"/>
        <v>1</v>
      </c>
      <c r="D21">
        <v>14</v>
      </c>
      <c r="E21" s="36">
        <f t="shared" si="7"/>
        <v>43789</v>
      </c>
      <c r="F21" s="37">
        <f t="shared" si="1"/>
        <v>19.887671232876713</v>
      </c>
      <c r="G21" s="27">
        <f t="shared" si="9"/>
        <v>0</v>
      </c>
      <c r="H21" s="27">
        <v>0</v>
      </c>
      <c r="I21" s="27">
        <f t="shared" si="2"/>
        <v>8514</v>
      </c>
      <c r="J21" s="27">
        <f t="shared" si="3"/>
        <v>803000</v>
      </c>
      <c r="K21" s="28">
        <f t="shared" si="8"/>
        <v>3.3333333333333333E-2</v>
      </c>
      <c r="L21">
        <f t="shared" si="4"/>
        <v>14</v>
      </c>
      <c r="M21" s="27">
        <f t="shared" si="0"/>
        <v>0</v>
      </c>
    </row>
    <row r="22" spans="1:13" x14ac:dyDescent="0.3">
      <c r="A22">
        <f t="shared" si="5"/>
        <v>5</v>
      </c>
      <c r="B22">
        <f t="shared" si="6"/>
        <v>1</v>
      </c>
      <c r="D22">
        <v>15</v>
      </c>
      <c r="E22" s="36">
        <f t="shared" si="7"/>
        <v>43819</v>
      </c>
      <c r="F22" s="37">
        <f t="shared" si="1"/>
        <v>19.969863013698632</v>
      </c>
      <c r="G22" s="27">
        <f t="shared" si="9"/>
        <v>0</v>
      </c>
      <c r="H22" s="27">
        <v>0</v>
      </c>
      <c r="I22" s="27">
        <f t="shared" si="2"/>
        <v>8514</v>
      </c>
      <c r="J22" s="27">
        <f t="shared" si="3"/>
        <v>803000</v>
      </c>
      <c r="K22" s="28">
        <f t="shared" si="8"/>
        <v>3.3333333333333333E-2</v>
      </c>
      <c r="L22">
        <f t="shared" si="4"/>
        <v>15</v>
      </c>
      <c r="M22" s="27">
        <f t="shared" si="0"/>
        <v>0</v>
      </c>
    </row>
    <row r="23" spans="1:13" x14ac:dyDescent="0.3">
      <c r="A23">
        <f t="shared" si="5"/>
        <v>1</v>
      </c>
      <c r="B23">
        <f t="shared" si="6"/>
        <v>1</v>
      </c>
      <c r="D23">
        <v>16</v>
      </c>
      <c r="E23" s="36">
        <f t="shared" si="7"/>
        <v>43850</v>
      </c>
      <c r="F23" s="37">
        <f t="shared" si="1"/>
        <v>20.05464480874317</v>
      </c>
      <c r="G23" s="27">
        <f t="shared" si="9"/>
        <v>0</v>
      </c>
      <c r="H23" s="27">
        <v>0</v>
      </c>
      <c r="I23" s="27">
        <f t="shared" si="2"/>
        <v>8782.2900000000009</v>
      </c>
      <c r="J23" s="27">
        <f t="shared" si="3"/>
        <v>803000</v>
      </c>
      <c r="K23" s="28">
        <f t="shared" si="8"/>
        <v>3.3333333333333333E-2</v>
      </c>
      <c r="L23">
        <f t="shared" si="4"/>
        <v>16</v>
      </c>
      <c r="M23" s="27">
        <f t="shared" si="0"/>
        <v>0</v>
      </c>
    </row>
    <row r="24" spans="1:13" x14ac:dyDescent="0.3">
      <c r="A24">
        <f t="shared" si="5"/>
        <v>4</v>
      </c>
      <c r="B24">
        <f t="shared" si="6"/>
        <v>1</v>
      </c>
      <c r="D24">
        <v>17</v>
      </c>
      <c r="E24" s="36">
        <f t="shared" si="7"/>
        <v>43881</v>
      </c>
      <c r="F24" s="37">
        <f t="shared" si="1"/>
        <v>20.139344262295083</v>
      </c>
      <c r="G24" s="27">
        <f t="shared" si="9"/>
        <v>0</v>
      </c>
      <c r="H24" s="27">
        <v>0</v>
      </c>
      <c r="I24" s="27">
        <f t="shared" si="2"/>
        <v>8773.76</v>
      </c>
      <c r="J24" s="27">
        <f t="shared" si="3"/>
        <v>803000</v>
      </c>
      <c r="K24" s="28">
        <f t="shared" si="8"/>
        <v>3.3333333333333333E-2</v>
      </c>
      <c r="L24">
        <f t="shared" si="4"/>
        <v>17</v>
      </c>
      <c r="M24" s="27">
        <f t="shared" si="0"/>
        <v>0</v>
      </c>
    </row>
    <row r="25" spans="1:13" x14ac:dyDescent="0.3">
      <c r="A25">
        <f t="shared" si="5"/>
        <v>5</v>
      </c>
      <c r="B25">
        <f t="shared" si="6"/>
        <v>1</v>
      </c>
      <c r="D25">
        <v>18</v>
      </c>
      <c r="E25" s="36">
        <f t="shared" si="7"/>
        <v>43910</v>
      </c>
      <c r="F25" s="37">
        <f t="shared" si="1"/>
        <v>20.218579234972676</v>
      </c>
      <c r="G25" s="27">
        <f t="shared" si="9"/>
        <v>0</v>
      </c>
      <c r="H25" s="27">
        <v>0</v>
      </c>
      <c r="I25" s="27">
        <f t="shared" si="2"/>
        <v>8207.7099999999991</v>
      </c>
      <c r="J25" s="27">
        <f t="shared" si="3"/>
        <v>803000</v>
      </c>
      <c r="K25" s="28">
        <f t="shared" si="8"/>
        <v>3.3333333333333333E-2</v>
      </c>
      <c r="L25">
        <f t="shared" si="4"/>
        <v>18</v>
      </c>
      <c r="M25" s="27">
        <f t="shared" si="0"/>
        <v>0</v>
      </c>
    </row>
    <row r="26" spans="1:13" x14ac:dyDescent="0.3">
      <c r="A26">
        <f t="shared" si="5"/>
        <v>1</v>
      </c>
      <c r="B26">
        <f t="shared" si="6"/>
        <v>1</v>
      </c>
      <c r="D26">
        <v>19</v>
      </c>
      <c r="E26" s="36">
        <f t="shared" si="7"/>
        <v>43941</v>
      </c>
      <c r="F26" s="37">
        <f t="shared" si="1"/>
        <v>20.303278688524589</v>
      </c>
      <c r="G26" s="27">
        <f t="shared" si="9"/>
        <v>0</v>
      </c>
      <c r="H26" s="27">
        <v>0</v>
      </c>
      <c r="I26" s="27">
        <f t="shared" si="2"/>
        <v>8773.76</v>
      </c>
      <c r="J26" s="27">
        <f t="shared" si="3"/>
        <v>803000</v>
      </c>
      <c r="K26" s="28">
        <f t="shared" si="8"/>
        <v>3.3333333333333333E-2</v>
      </c>
      <c r="L26">
        <f t="shared" si="4"/>
        <v>19</v>
      </c>
      <c r="M26" s="27">
        <f t="shared" si="0"/>
        <v>0</v>
      </c>
    </row>
    <row r="27" spans="1:13" x14ac:dyDescent="0.3">
      <c r="A27">
        <f t="shared" si="5"/>
        <v>3</v>
      </c>
      <c r="B27">
        <f t="shared" si="6"/>
        <v>1</v>
      </c>
      <c r="D27">
        <v>20</v>
      </c>
      <c r="E27" s="36">
        <f t="shared" si="7"/>
        <v>43971</v>
      </c>
      <c r="F27" s="37">
        <f t="shared" si="1"/>
        <v>20.385245901639344</v>
      </c>
      <c r="G27" s="27">
        <f t="shared" si="9"/>
        <v>0</v>
      </c>
      <c r="H27" s="27">
        <v>0</v>
      </c>
      <c r="I27" s="27">
        <f t="shared" si="2"/>
        <v>8490.74</v>
      </c>
      <c r="J27" s="27">
        <f t="shared" si="3"/>
        <v>803000</v>
      </c>
      <c r="K27" s="28">
        <f t="shared" si="8"/>
        <v>3.3333333333333333E-2</v>
      </c>
      <c r="L27">
        <f t="shared" si="4"/>
        <v>20</v>
      </c>
      <c r="M27" s="27">
        <f t="shared" si="0"/>
        <v>0</v>
      </c>
    </row>
    <row r="28" spans="1:13" x14ac:dyDescent="0.3">
      <c r="A28">
        <f t="shared" si="5"/>
        <v>6</v>
      </c>
      <c r="B28">
        <f t="shared" si="6"/>
        <v>3</v>
      </c>
      <c r="D28">
        <v>21</v>
      </c>
      <c r="E28" s="36">
        <f t="shared" si="7"/>
        <v>44004</v>
      </c>
      <c r="F28" s="37">
        <f t="shared" si="1"/>
        <v>20.475409836065573</v>
      </c>
      <c r="G28" s="27">
        <f t="shared" si="9"/>
        <v>0</v>
      </c>
      <c r="H28" s="27">
        <v>0</v>
      </c>
      <c r="I28" s="27">
        <f t="shared" si="2"/>
        <v>9339.81</v>
      </c>
      <c r="J28" s="27">
        <f t="shared" si="3"/>
        <v>803000</v>
      </c>
      <c r="K28" s="28">
        <f t="shared" si="8"/>
        <v>0.1</v>
      </c>
      <c r="L28">
        <f t="shared" si="4"/>
        <v>21</v>
      </c>
      <c r="M28" s="27">
        <f t="shared" si="0"/>
        <v>0</v>
      </c>
    </row>
    <row r="29" spans="1:13" x14ac:dyDescent="0.3">
      <c r="A29">
        <f t="shared" si="5"/>
        <v>1</v>
      </c>
      <c r="B29">
        <f t="shared" si="6"/>
        <v>1</v>
      </c>
      <c r="D29">
        <v>22</v>
      </c>
      <c r="E29" s="36">
        <f t="shared" si="7"/>
        <v>44032</v>
      </c>
      <c r="F29" s="37">
        <f t="shared" si="1"/>
        <v>20.551912568306012</v>
      </c>
      <c r="G29" s="27">
        <f t="shared" si="9"/>
        <v>0</v>
      </c>
      <c r="H29" s="27">
        <v>0</v>
      </c>
      <c r="I29" s="27">
        <f t="shared" si="2"/>
        <v>7924.69</v>
      </c>
      <c r="J29" s="27">
        <f t="shared" si="3"/>
        <v>803000</v>
      </c>
      <c r="K29" s="28">
        <f t="shared" si="8"/>
        <v>3.3333333333333333E-2</v>
      </c>
      <c r="L29">
        <f t="shared" si="4"/>
        <v>22</v>
      </c>
      <c r="M29" s="27">
        <f t="shared" si="0"/>
        <v>0</v>
      </c>
    </row>
    <row r="30" spans="1:13" x14ac:dyDescent="0.3">
      <c r="A30">
        <f t="shared" si="5"/>
        <v>4</v>
      </c>
      <c r="B30">
        <f t="shared" si="6"/>
        <v>1</v>
      </c>
      <c r="D30">
        <v>23</v>
      </c>
      <c r="E30" s="36">
        <f t="shared" si="7"/>
        <v>44063</v>
      </c>
      <c r="F30" s="37">
        <f t="shared" si="1"/>
        <v>20.636612021857925</v>
      </c>
      <c r="G30" s="27">
        <f t="shared" si="9"/>
        <v>0</v>
      </c>
      <c r="H30" s="27">
        <v>0</v>
      </c>
      <c r="I30" s="27">
        <f t="shared" si="2"/>
        <v>8773.76</v>
      </c>
      <c r="J30" s="27">
        <f t="shared" si="3"/>
        <v>803000</v>
      </c>
      <c r="K30" s="28">
        <f t="shared" si="8"/>
        <v>3.3333333333333333E-2</v>
      </c>
      <c r="L30">
        <f t="shared" si="4"/>
        <v>23</v>
      </c>
      <c r="M30" s="27">
        <f t="shared" si="0"/>
        <v>0</v>
      </c>
    </row>
    <row r="31" spans="1:13" x14ac:dyDescent="0.3">
      <c r="A31">
        <f t="shared" si="5"/>
        <v>7</v>
      </c>
      <c r="B31">
        <f t="shared" si="6"/>
        <v>2</v>
      </c>
      <c r="D31">
        <v>24</v>
      </c>
      <c r="E31" s="36">
        <f t="shared" si="7"/>
        <v>44095</v>
      </c>
      <c r="F31" s="37">
        <f t="shared" si="1"/>
        <v>20.724043715846996</v>
      </c>
      <c r="G31" s="27">
        <f t="shared" si="9"/>
        <v>0</v>
      </c>
      <c r="H31" s="27">
        <v>0</v>
      </c>
      <c r="I31" s="27">
        <f t="shared" si="2"/>
        <v>9056.7900000000009</v>
      </c>
      <c r="J31" s="27">
        <f t="shared" si="3"/>
        <v>803000</v>
      </c>
      <c r="K31" s="28">
        <f t="shared" si="8"/>
        <v>6.6666666666666666E-2</v>
      </c>
      <c r="L31">
        <f t="shared" si="4"/>
        <v>24</v>
      </c>
      <c r="M31" s="27">
        <f t="shared" si="0"/>
        <v>0</v>
      </c>
    </row>
    <row r="32" spans="1:13" x14ac:dyDescent="0.3">
      <c r="A32">
        <f t="shared" si="5"/>
        <v>2</v>
      </c>
      <c r="B32">
        <f t="shared" si="6"/>
        <v>1</v>
      </c>
      <c r="D32">
        <v>25</v>
      </c>
      <c r="E32" s="36">
        <f t="shared" si="7"/>
        <v>44124</v>
      </c>
      <c r="F32" s="37">
        <f t="shared" si="1"/>
        <v>20.803278688524589</v>
      </c>
      <c r="G32" s="27">
        <f t="shared" si="9"/>
        <v>0</v>
      </c>
      <c r="H32" s="27">
        <v>0</v>
      </c>
      <c r="I32" s="27">
        <f t="shared" si="2"/>
        <v>8207.7099999999991</v>
      </c>
      <c r="J32" s="27">
        <f t="shared" si="3"/>
        <v>803000</v>
      </c>
      <c r="K32" s="28">
        <f t="shared" si="8"/>
        <v>3.3333333333333333E-2</v>
      </c>
      <c r="L32">
        <f t="shared" si="4"/>
        <v>25</v>
      </c>
      <c r="M32" s="27">
        <f t="shared" si="0"/>
        <v>0</v>
      </c>
    </row>
    <row r="33" spans="1:13" x14ac:dyDescent="0.3">
      <c r="A33">
        <f t="shared" si="5"/>
        <v>5</v>
      </c>
      <c r="B33">
        <f t="shared" si="6"/>
        <v>1</v>
      </c>
      <c r="D33">
        <v>26</v>
      </c>
      <c r="E33" s="36">
        <f t="shared" si="7"/>
        <v>44155</v>
      </c>
      <c r="F33" s="37">
        <f t="shared" si="1"/>
        <v>20.887978142076502</v>
      </c>
      <c r="G33" s="27">
        <f t="shared" si="9"/>
        <v>0</v>
      </c>
      <c r="H33" s="27">
        <v>0</v>
      </c>
      <c r="I33" s="27">
        <f t="shared" si="2"/>
        <v>8773.76</v>
      </c>
      <c r="J33" s="27">
        <f t="shared" si="3"/>
        <v>803000</v>
      </c>
      <c r="K33" s="28">
        <f t="shared" si="8"/>
        <v>3.3333333333333333E-2</v>
      </c>
      <c r="L33">
        <f t="shared" si="4"/>
        <v>26</v>
      </c>
      <c r="M33" s="27">
        <f t="shared" si="0"/>
        <v>0</v>
      </c>
    </row>
    <row r="34" spans="1:13" x14ac:dyDescent="0.3">
      <c r="A34">
        <f t="shared" si="5"/>
        <v>7</v>
      </c>
      <c r="B34">
        <f t="shared" si="6"/>
        <v>2</v>
      </c>
      <c r="D34">
        <v>27</v>
      </c>
      <c r="E34" s="36">
        <f t="shared" si="7"/>
        <v>44186</v>
      </c>
      <c r="F34" s="37">
        <f t="shared" si="1"/>
        <v>20.972677595628415</v>
      </c>
      <c r="G34" s="27">
        <f t="shared" si="9"/>
        <v>0</v>
      </c>
      <c r="H34" s="27">
        <v>0</v>
      </c>
      <c r="I34" s="27">
        <f t="shared" si="2"/>
        <v>8773.76</v>
      </c>
      <c r="J34" s="27">
        <f t="shared" si="3"/>
        <v>803000</v>
      </c>
      <c r="K34" s="28">
        <f t="shared" si="8"/>
        <v>6.6666666666666666E-2</v>
      </c>
      <c r="L34">
        <f t="shared" si="4"/>
        <v>27</v>
      </c>
      <c r="M34" s="27">
        <f t="shared" si="0"/>
        <v>0</v>
      </c>
    </row>
    <row r="35" spans="1:13" x14ac:dyDescent="0.3">
      <c r="A35">
        <f t="shared" si="5"/>
        <v>3</v>
      </c>
      <c r="B35">
        <f t="shared" si="6"/>
        <v>1</v>
      </c>
      <c r="D35">
        <v>28</v>
      </c>
      <c r="E35" s="36">
        <f t="shared" si="7"/>
        <v>44216</v>
      </c>
      <c r="F35" s="37">
        <f t="shared" si="1"/>
        <v>21.054794520547944</v>
      </c>
      <c r="G35" s="27">
        <f t="shared" si="9"/>
        <v>0</v>
      </c>
      <c r="H35" s="27">
        <v>0</v>
      </c>
      <c r="I35" s="27">
        <f t="shared" si="2"/>
        <v>8506.25</v>
      </c>
      <c r="J35" s="27">
        <f t="shared" si="3"/>
        <v>803000</v>
      </c>
      <c r="K35" s="28">
        <f t="shared" si="8"/>
        <v>3.3333333333333333E-2</v>
      </c>
      <c r="L35">
        <f t="shared" si="4"/>
        <v>28</v>
      </c>
      <c r="M35" s="27">
        <f t="shared" si="0"/>
        <v>0</v>
      </c>
    </row>
    <row r="36" spans="1:13" x14ac:dyDescent="0.3">
      <c r="A36">
        <f t="shared" si="5"/>
        <v>6</v>
      </c>
      <c r="B36">
        <f t="shared" si="6"/>
        <v>3</v>
      </c>
      <c r="D36">
        <v>29</v>
      </c>
      <c r="E36" s="36">
        <f t="shared" si="7"/>
        <v>44249</v>
      </c>
      <c r="F36" s="37">
        <f t="shared" si="1"/>
        <v>21.145205479452056</v>
      </c>
      <c r="G36" s="27">
        <f t="shared" si="9"/>
        <v>0</v>
      </c>
      <c r="H36" s="27">
        <v>0</v>
      </c>
      <c r="I36" s="27">
        <f t="shared" si="2"/>
        <v>9365.4</v>
      </c>
      <c r="J36" s="27">
        <f t="shared" si="3"/>
        <v>803000</v>
      </c>
      <c r="K36" s="28">
        <f t="shared" si="8"/>
        <v>0.1</v>
      </c>
      <c r="L36">
        <f t="shared" si="4"/>
        <v>29</v>
      </c>
      <c r="M36" s="27">
        <f t="shared" si="0"/>
        <v>0</v>
      </c>
    </row>
    <row r="37" spans="1:13" x14ac:dyDescent="0.3">
      <c r="A37">
        <f t="shared" si="5"/>
        <v>6</v>
      </c>
      <c r="B37">
        <f t="shared" si="6"/>
        <v>3</v>
      </c>
      <c r="D37">
        <v>30</v>
      </c>
      <c r="E37" s="36">
        <f t="shared" si="7"/>
        <v>44277</v>
      </c>
      <c r="F37" s="37">
        <f t="shared" si="1"/>
        <v>21.221917808219178</v>
      </c>
      <c r="G37" s="27">
        <f t="shared" si="9"/>
        <v>0</v>
      </c>
      <c r="H37" s="27">
        <v>0</v>
      </c>
      <c r="I37" s="27">
        <f t="shared" si="2"/>
        <v>7946.4</v>
      </c>
      <c r="J37" s="27">
        <f t="shared" si="3"/>
        <v>803000</v>
      </c>
      <c r="K37" s="28">
        <f t="shared" si="8"/>
        <v>0.1</v>
      </c>
      <c r="L37">
        <f t="shared" si="4"/>
        <v>30</v>
      </c>
      <c r="M37" s="27">
        <f t="shared" si="0"/>
        <v>0</v>
      </c>
    </row>
    <row r="38" spans="1:13" x14ac:dyDescent="0.3">
      <c r="A38">
        <f t="shared" si="5"/>
        <v>2</v>
      </c>
      <c r="B38">
        <f t="shared" si="6"/>
        <v>1</v>
      </c>
      <c r="D38">
        <v>31</v>
      </c>
      <c r="E38" s="36">
        <f t="shared" si="7"/>
        <v>44306</v>
      </c>
      <c r="F38" s="37">
        <f t="shared" si="1"/>
        <v>21.301369863013697</v>
      </c>
      <c r="G38" s="27">
        <f t="shared" si="9"/>
        <v>0</v>
      </c>
      <c r="H38" s="27">
        <v>0</v>
      </c>
      <c r="I38" s="27">
        <f t="shared" si="2"/>
        <v>8230.2000000000007</v>
      </c>
      <c r="J38" s="27">
        <f t="shared" si="3"/>
        <v>803000</v>
      </c>
      <c r="K38" s="28">
        <f t="shared" si="8"/>
        <v>3.3333333333333333E-2</v>
      </c>
      <c r="L38">
        <f t="shared" si="4"/>
        <v>31</v>
      </c>
      <c r="M38" s="27">
        <f t="shared" si="0"/>
        <v>0</v>
      </c>
    </row>
    <row r="39" spans="1:13" x14ac:dyDescent="0.3">
      <c r="A39">
        <f t="shared" si="5"/>
        <v>4</v>
      </c>
      <c r="B39">
        <f t="shared" si="6"/>
        <v>1</v>
      </c>
      <c r="D39">
        <v>32</v>
      </c>
      <c r="E39" s="36">
        <f t="shared" si="7"/>
        <v>44336</v>
      </c>
      <c r="F39" s="37">
        <f t="shared" si="1"/>
        <v>21.383561643835616</v>
      </c>
      <c r="G39" s="27">
        <f t="shared" si="9"/>
        <v>0</v>
      </c>
      <c r="H39" s="27">
        <v>0</v>
      </c>
      <c r="I39" s="27">
        <f t="shared" si="2"/>
        <v>8514</v>
      </c>
      <c r="J39" s="27">
        <f t="shared" si="3"/>
        <v>803000</v>
      </c>
      <c r="K39" s="28">
        <f t="shared" si="8"/>
        <v>3.3333333333333333E-2</v>
      </c>
      <c r="L39">
        <f t="shared" si="4"/>
        <v>32</v>
      </c>
      <c r="M39" s="27">
        <f t="shared" si="0"/>
        <v>0</v>
      </c>
    </row>
    <row r="40" spans="1:13" x14ac:dyDescent="0.3">
      <c r="A40">
        <f t="shared" si="5"/>
        <v>7</v>
      </c>
      <c r="B40">
        <f t="shared" si="6"/>
        <v>2</v>
      </c>
      <c r="D40">
        <v>33</v>
      </c>
      <c r="E40" s="36">
        <f t="shared" si="7"/>
        <v>44368</v>
      </c>
      <c r="F40" s="37">
        <f t="shared" si="1"/>
        <v>21.471232876712328</v>
      </c>
      <c r="G40" s="27">
        <f t="shared" si="9"/>
        <v>0</v>
      </c>
      <c r="H40" s="27">
        <v>0</v>
      </c>
      <c r="I40" s="27">
        <f t="shared" si="2"/>
        <v>9081.6</v>
      </c>
      <c r="J40" s="27">
        <f t="shared" si="3"/>
        <v>803000</v>
      </c>
      <c r="K40" s="28">
        <f t="shared" si="8"/>
        <v>6.6666666666666666E-2</v>
      </c>
      <c r="L40">
        <f t="shared" si="4"/>
        <v>33</v>
      </c>
      <c r="M40" s="27">
        <f t="shared" si="0"/>
        <v>0</v>
      </c>
    </row>
    <row r="41" spans="1:13" x14ac:dyDescent="0.3">
      <c r="A41">
        <f t="shared" si="5"/>
        <v>2</v>
      </c>
      <c r="B41">
        <f t="shared" si="6"/>
        <v>1</v>
      </c>
      <c r="D41">
        <v>34</v>
      </c>
      <c r="E41" s="36">
        <f t="shared" si="7"/>
        <v>44397</v>
      </c>
      <c r="F41" s="37">
        <f t="shared" si="1"/>
        <v>21.550684931506851</v>
      </c>
      <c r="G41" s="27">
        <f t="shared" si="9"/>
        <v>0</v>
      </c>
      <c r="H41" s="27">
        <v>0</v>
      </c>
      <c r="I41" s="27">
        <f t="shared" si="2"/>
        <v>8230.2000000000007</v>
      </c>
      <c r="J41" s="27">
        <f t="shared" si="3"/>
        <v>803000</v>
      </c>
      <c r="K41" s="28">
        <f t="shared" si="8"/>
        <v>3.3333333333333333E-2</v>
      </c>
      <c r="L41">
        <f t="shared" si="4"/>
        <v>34</v>
      </c>
      <c r="M41" s="27">
        <f t="shared" si="0"/>
        <v>0</v>
      </c>
    </row>
    <row r="42" spans="1:13" x14ac:dyDescent="0.3">
      <c r="A42">
        <f t="shared" si="5"/>
        <v>5</v>
      </c>
      <c r="B42">
        <f t="shared" si="6"/>
        <v>1</v>
      </c>
      <c r="D42">
        <v>35</v>
      </c>
      <c r="E42" s="36">
        <f t="shared" si="7"/>
        <v>44428</v>
      </c>
      <c r="F42" s="37">
        <f t="shared" si="1"/>
        <v>21.635616438356166</v>
      </c>
      <c r="G42" s="27">
        <f t="shared" si="9"/>
        <v>0</v>
      </c>
      <c r="H42" s="27">
        <v>0</v>
      </c>
      <c r="I42" s="27">
        <f t="shared" si="2"/>
        <v>8797.7999999999993</v>
      </c>
      <c r="J42" s="27">
        <f t="shared" si="3"/>
        <v>803000</v>
      </c>
      <c r="K42" s="28">
        <f t="shared" si="8"/>
        <v>3.3333333333333333E-2</v>
      </c>
      <c r="L42">
        <f t="shared" si="4"/>
        <v>35</v>
      </c>
      <c r="M42" s="27">
        <f t="shared" si="0"/>
        <v>0</v>
      </c>
    </row>
    <row r="43" spans="1:13" x14ac:dyDescent="0.3">
      <c r="A43">
        <f t="shared" si="5"/>
        <v>1</v>
      </c>
      <c r="B43">
        <f t="shared" si="6"/>
        <v>1</v>
      </c>
      <c r="D43">
        <v>36</v>
      </c>
      <c r="E43" s="36">
        <f t="shared" si="7"/>
        <v>44459</v>
      </c>
      <c r="F43" s="37">
        <f t="shared" si="1"/>
        <v>21.720547945205478</v>
      </c>
      <c r="G43" s="27">
        <f t="shared" si="9"/>
        <v>0</v>
      </c>
      <c r="H43" s="27">
        <v>0</v>
      </c>
      <c r="I43" s="27">
        <f t="shared" si="2"/>
        <v>8797.7999999999993</v>
      </c>
      <c r="J43" s="27">
        <f t="shared" si="3"/>
        <v>803000</v>
      </c>
      <c r="K43" s="28">
        <f t="shared" si="8"/>
        <v>3.3333333333333333E-2</v>
      </c>
      <c r="L43">
        <f t="shared" si="4"/>
        <v>36</v>
      </c>
      <c r="M43" s="27">
        <f t="shared" si="0"/>
        <v>0</v>
      </c>
    </row>
    <row r="44" spans="1:13" x14ac:dyDescent="0.3">
      <c r="A44">
        <f t="shared" si="5"/>
        <v>3</v>
      </c>
      <c r="B44">
        <f t="shared" si="6"/>
        <v>1</v>
      </c>
      <c r="D44">
        <v>37</v>
      </c>
      <c r="E44" s="36">
        <f t="shared" si="7"/>
        <v>44489</v>
      </c>
      <c r="F44" s="37">
        <f t="shared" si="1"/>
        <v>21.802739726027397</v>
      </c>
      <c r="G44" s="27">
        <f t="shared" si="9"/>
        <v>0</v>
      </c>
      <c r="H44" s="27">
        <v>0</v>
      </c>
      <c r="I44" s="27">
        <f t="shared" si="2"/>
        <v>8514</v>
      </c>
      <c r="J44" s="27">
        <f t="shared" si="3"/>
        <v>803000</v>
      </c>
      <c r="K44" s="28">
        <f t="shared" si="8"/>
        <v>3.3333333333333333E-2</v>
      </c>
      <c r="L44">
        <f t="shared" si="4"/>
        <v>37</v>
      </c>
      <c r="M44" s="27">
        <f t="shared" si="0"/>
        <v>0</v>
      </c>
    </row>
    <row r="45" spans="1:13" x14ac:dyDescent="0.3">
      <c r="A45">
        <f t="shared" si="5"/>
        <v>6</v>
      </c>
      <c r="B45">
        <f t="shared" si="6"/>
        <v>3</v>
      </c>
      <c r="D45">
        <v>38</v>
      </c>
      <c r="E45" s="36">
        <f t="shared" si="7"/>
        <v>44522</v>
      </c>
      <c r="F45" s="37">
        <f t="shared" si="1"/>
        <v>21.893150684931506</v>
      </c>
      <c r="G45" s="27">
        <f t="shared" si="9"/>
        <v>0</v>
      </c>
      <c r="H45" s="27">
        <v>0</v>
      </c>
      <c r="I45" s="27">
        <f t="shared" si="2"/>
        <v>9365.4</v>
      </c>
      <c r="J45" s="27">
        <f t="shared" si="3"/>
        <v>803000</v>
      </c>
      <c r="K45" s="28">
        <f t="shared" si="8"/>
        <v>0.1</v>
      </c>
      <c r="L45">
        <f t="shared" si="4"/>
        <v>38</v>
      </c>
      <c r="M45" s="27">
        <f t="shared" si="0"/>
        <v>0</v>
      </c>
    </row>
    <row r="46" spans="1:13" x14ac:dyDescent="0.3">
      <c r="A46">
        <f t="shared" si="5"/>
        <v>1</v>
      </c>
      <c r="B46">
        <f t="shared" si="6"/>
        <v>1</v>
      </c>
      <c r="D46">
        <v>39</v>
      </c>
      <c r="E46" s="36">
        <f t="shared" si="7"/>
        <v>44550</v>
      </c>
      <c r="F46" s="37">
        <f t="shared" si="1"/>
        <v>21.969863013698632</v>
      </c>
      <c r="G46" s="27">
        <f t="shared" si="9"/>
        <v>0</v>
      </c>
      <c r="H46" s="27">
        <v>0</v>
      </c>
      <c r="I46" s="27">
        <f t="shared" si="2"/>
        <v>7946.4</v>
      </c>
      <c r="J46" s="27">
        <f t="shared" si="3"/>
        <v>803000</v>
      </c>
      <c r="K46" s="28">
        <f t="shared" si="8"/>
        <v>3.3333333333333333E-2</v>
      </c>
      <c r="L46">
        <f t="shared" si="4"/>
        <v>39</v>
      </c>
      <c r="M46" s="27">
        <f t="shared" si="0"/>
        <v>0</v>
      </c>
    </row>
    <row r="47" spans="1:13" x14ac:dyDescent="0.3">
      <c r="A47">
        <f t="shared" si="5"/>
        <v>4</v>
      </c>
      <c r="B47">
        <f t="shared" si="6"/>
        <v>1</v>
      </c>
      <c r="D47">
        <v>40</v>
      </c>
      <c r="E47" s="36">
        <f t="shared" si="7"/>
        <v>44581</v>
      </c>
      <c r="F47" s="37">
        <f t="shared" si="1"/>
        <v>22.054794520547944</v>
      </c>
      <c r="G47" s="27">
        <f t="shared" si="9"/>
        <v>0</v>
      </c>
      <c r="H47" s="27">
        <v>0</v>
      </c>
      <c r="I47" s="27">
        <f t="shared" si="2"/>
        <v>8797.7999999999993</v>
      </c>
      <c r="J47" s="27">
        <f t="shared" si="3"/>
        <v>803000</v>
      </c>
      <c r="K47" s="28">
        <f t="shared" si="8"/>
        <v>3.3333333333333333E-2</v>
      </c>
      <c r="L47">
        <f t="shared" si="4"/>
        <v>40</v>
      </c>
      <c r="M47" s="27">
        <f t="shared" si="0"/>
        <v>0</v>
      </c>
    </row>
    <row r="48" spans="1:13" x14ac:dyDescent="0.3">
      <c r="A48">
        <f t="shared" si="5"/>
        <v>7</v>
      </c>
      <c r="B48">
        <f t="shared" si="6"/>
        <v>2</v>
      </c>
      <c r="D48">
        <v>41</v>
      </c>
      <c r="E48" s="36">
        <f t="shared" si="7"/>
        <v>44613</v>
      </c>
      <c r="F48" s="37">
        <f t="shared" si="1"/>
        <v>22.142465753424659</v>
      </c>
      <c r="G48" s="27">
        <f t="shared" si="9"/>
        <v>0</v>
      </c>
      <c r="H48" s="27">
        <v>0</v>
      </c>
      <c r="I48" s="27">
        <f t="shared" si="2"/>
        <v>9081.6</v>
      </c>
      <c r="J48" s="27">
        <f t="shared" si="3"/>
        <v>803000</v>
      </c>
      <c r="K48" s="28">
        <f t="shared" si="8"/>
        <v>6.6666666666666666E-2</v>
      </c>
      <c r="L48">
        <f t="shared" si="4"/>
        <v>41</v>
      </c>
      <c r="M48" s="27">
        <f t="shared" si="0"/>
        <v>0</v>
      </c>
    </row>
    <row r="49" spans="1:13" x14ac:dyDescent="0.3">
      <c r="A49">
        <f t="shared" si="5"/>
        <v>7</v>
      </c>
      <c r="B49">
        <f t="shared" si="6"/>
        <v>2</v>
      </c>
      <c r="D49">
        <v>42</v>
      </c>
      <c r="E49" s="36">
        <f t="shared" si="7"/>
        <v>44641</v>
      </c>
      <c r="F49" s="37">
        <f t="shared" si="1"/>
        <v>22.219178082191782</v>
      </c>
      <c r="G49" s="27">
        <f t="shared" si="9"/>
        <v>0</v>
      </c>
      <c r="H49" s="27">
        <v>0</v>
      </c>
      <c r="I49" s="27">
        <f t="shared" si="2"/>
        <v>7946.4</v>
      </c>
      <c r="J49" s="27">
        <f t="shared" si="3"/>
        <v>803000</v>
      </c>
      <c r="K49" s="28">
        <f t="shared" si="8"/>
        <v>6.6666666666666666E-2</v>
      </c>
      <c r="L49">
        <f t="shared" si="4"/>
        <v>42</v>
      </c>
      <c r="M49" s="27">
        <f t="shared" si="0"/>
        <v>0</v>
      </c>
    </row>
    <row r="50" spans="1:13" x14ac:dyDescent="0.3">
      <c r="A50">
        <f t="shared" si="5"/>
        <v>3</v>
      </c>
      <c r="B50">
        <f t="shared" si="6"/>
        <v>1</v>
      </c>
      <c r="D50">
        <v>43</v>
      </c>
      <c r="E50" s="36">
        <f t="shared" si="7"/>
        <v>44671</v>
      </c>
      <c r="F50" s="37">
        <f t="shared" si="1"/>
        <v>22.301369863013697</v>
      </c>
      <c r="G50" s="27">
        <f t="shared" si="9"/>
        <v>0</v>
      </c>
      <c r="H50" s="27">
        <v>0</v>
      </c>
      <c r="I50" s="27">
        <f t="shared" si="2"/>
        <v>8514</v>
      </c>
      <c r="J50" s="27">
        <f t="shared" si="3"/>
        <v>803000</v>
      </c>
      <c r="K50" s="28">
        <f t="shared" si="8"/>
        <v>3.3333333333333333E-2</v>
      </c>
      <c r="L50">
        <f t="shared" si="4"/>
        <v>43</v>
      </c>
      <c r="M50" s="27">
        <f t="shared" si="0"/>
        <v>0</v>
      </c>
    </row>
    <row r="51" spans="1:13" x14ac:dyDescent="0.3">
      <c r="A51">
        <f t="shared" si="5"/>
        <v>5</v>
      </c>
      <c r="B51">
        <f t="shared" si="6"/>
        <v>1</v>
      </c>
      <c r="D51">
        <v>44</v>
      </c>
      <c r="E51" s="36">
        <f t="shared" si="7"/>
        <v>44701</v>
      </c>
      <c r="F51" s="37">
        <f t="shared" si="1"/>
        <v>22.383561643835616</v>
      </c>
      <c r="G51" s="27">
        <f t="shared" si="9"/>
        <v>0</v>
      </c>
      <c r="H51" s="27">
        <v>0</v>
      </c>
      <c r="I51" s="27">
        <f t="shared" si="2"/>
        <v>8514</v>
      </c>
      <c r="J51" s="27">
        <f t="shared" si="3"/>
        <v>803000</v>
      </c>
      <c r="K51" s="28">
        <f t="shared" si="8"/>
        <v>3.3333333333333333E-2</v>
      </c>
      <c r="L51">
        <f t="shared" si="4"/>
        <v>44</v>
      </c>
      <c r="M51" s="27">
        <f t="shared" si="0"/>
        <v>0</v>
      </c>
    </row>
    <row r="52" spans="1:13" x14ac:dyDescent="0.3">
      <c r="A52">
        <f t="shared" si="5"/>
        <v>1</v>
      </c>
      <c r="B52">
        <f t="shared" si="6"/>
        <v>1</v>
      </c>
      <c r="D52">
        <v>45</v>
      </c>
      <c r="E52" s="36">
        <f t="shared" si="7"/>
        <v>44732</v>
      </c>
      <c r="F52" s="37">
        <f t="shared" si="1"/>
        <v>22.468493150684932</v>
      </c>
      <c r="G52" s="27">
        <f t="shared" si="9"/>
        <v>0</v>
      </c>
      <c r="H52" s="27">
        <v>0</v>
      </c>
      <c r="I52" s="27">
        <f t="shared" si="2"/>
        <v>8797.7999999999993</v>
      </c>
      <c r="J52" s="27">
        <f t="shared" si="3"/>
        <v>803000</v>
      </c>
      <c r="K52" s="28">
        <f t="shared" si="8"/>
        <v>3.3333333333333333E-2</v>
      </c>
      <c r="L52">
        <f t="shared" si="4"/>
        <v>45</v>
      </c>
      <c r="M52" s="27">
        <f t="shared" si="0"/>
        <v>0</v>
      </c>
    </row>
    <row r="53" spans="1:13" x14ac:dyDescent="0.3">
      <c r="A53">
        <f t="shared" si="5"/>
        <v>3</v>
      </c>
      <c r="B53">
        <f t="shared" si="6"/>
        <v>1</v>
      </c>
      <c r="D53">
        <v>46</v>
      </c>
      <c r="E53" s="36">
        <f t="shared" si="7"/>
        <v>44762</v>
      </c>
      <c r="F53" s="37">
        <f t="shared" si="1"/>
        <v>22.550684931506851</v>
      </c>
      <c r="G53" s="27">
        <f t="shared" si="9"/>
        <v>0</v>
      </c>
      <c r="H53" s="27">
        <v>0</v>
      </c>
      <c r="I53" s="27">
        <f t="shared" si="2"/>
        <v>8514</v>
      </c>
      <c r="J53" s="27">
        <f t="shared" si="3"/>
        <v>803000</v>
      </c>
      <c r="K53" s="28">
        <f t="shared" si="8"/>
        <v>3.3333333333333333E-2</v>
      </c>
      <c r="L53">
        <f t="shared" si="4"/>
        <v>46</v>
      </c>
      <c r="M53" s="27">
        <f t="shared" si="0"/>
        <v>0</v>
      </c>
    </row>
    <row r="54" spans="1:13" x14ac:dyDescent="0.3">
      <c r="A54">
        <f t="shared" si="5"/>
        <v>6</v>
      </c>
      <c r="B54">
        <f t="shared" si="6"/>
        <v>3</v>
      </c>
      <c r="D54">
        <v>47</v>
      </c>
      <c r="E54" s="36">
        <f t="shared" si="7"/>
        <v>44795</v>
      </c>
      <c r="F54" s="37">
        <f t="shared" si="1"/>
        <v>22.641095890410959</v>
      </c>
      <c r="G54" s="27">
        <f t="shared" si="9"/>
        <v>0</v>
      </c>
      <c r="H54" s="27">
        <v>0</v>
      </c>
      <c r="I54" s="27">
        <f t="shared" si="2"/>
        <v>9365.4</v>
      </c>
      <c r="J54" s="27">
        <f t="shared" si="3"/>
        <v>803000</v>
      </c>
      <c r="K54" s="28">
        <f t="shared" si="8"/>
        <v>0.1</v>
      </c>
      <c r="L54">
        <f t="shared" si="4"/>
        <v>47</v>
      </c>
      <c r="M54" s="27">
        <f t="shared" si="0"/>
        <v>0</v>
      </c>
    </row>
    <row r="55" spans="1:13" x14ac:dyDescent="0.3">
      <c r="A55">
        <f t="shared" si="5"/>
        <v>2</v>
      </c>
      <c r="B55">
        <f t="shared" si="6"/>
        <v>1</v>
      </c>
      <c r="D55">
        <v>48</v>
      </c>
      <c r="E55" s="36">
        <f t="shared" si="7"/>
        <v>44824</v>
      </c>
      <c r="F55" s="37">
        <f t="shared" si="1"/>
        <v>22.720547945205478</v>
      </c>
      <c r="G55" s="27">
        <f t="shared" si="9"/>
        <v>0</v>
      </c>
      <c r="H55" s="27">
        <v>0</v>
      </c>
      <c r="I55" s="27">
        <f t="shared" si="2"/>
        <v>8230.2000000000007</v>
      </c>
      <c r="J55" s="27">
        <f t="shared" si="3"/>
        <v>803000</v>
      </c>
      <c r="K55" s="28">
        <f t="shared" si="8"/>
        <v>3.3333333333333333E-2</v>
      </c>
      <c r="L55">
        <f t="shared" si="4"/>
        <v>48</v>
      </c>
      <c r="M55" s="27">
        <f t="shared" si="0"/>
        <v>0</v>
      </c>
    </row>
    <row r="56" spans="1:13" x14ac:dyDescent="0.3">
      <c r="A56">
        <f t="shared" si="5"/>
        <v>4</v>
      </c>
      <c r="B56">
        <f t="shared" si="6"/>
        <v>1</v>
      </c>
      <c r="D56">
        <v>49</v>
      </c>
      <c r="E56" s="36">
        <f t="shared" si="7"/>
        <v>44854</v>
      </c>
      <c r="F56" s="37">
        <f t="shared" si="1"/>
        <v>22.802739726027397</v>
      </c>
      <c r="G56" s="27">
        <f t="shared" si="9"/>
        <v>0</v>
      </c>
      <c r="H56" s="27">
        <v>0</v>
      </c>
      <c r="I56" s="27">
        <f t="shared" si="2"/>
        <v>8514</v>
      </c>
      <c r="J56" s="27">
        <f t="shared" si="3"/>
        <v>803000</v>
      </c>
      <c r="K56" s="28">
        <f t="shared" si="8"/>
        <v>3.3333333333333333E-2</v>
      </c>
      <c r="L56">
        <f t="shared" si="4"/>
        <v>49</v>
      </c>
      <c r="M56" s="27">
        <f t="shared" si="0"/>
        <v>0</v>
      </c>
    </row>
    <row r="57" spans="1:13" x14ac:dyDescent="0.3">
      <c r="A57">
        <f t="shared" si="5"/>
        <v>7</v>
      </c>
      <c r="B57">
        <f t="shared" si="6"/>
        <v>2</v>
      </c>
      <c r="D57">
        <v>50</v>
      </c>
      <c r="E57" s="36">
        <f t="shared" si="7"/>
        <v>44886</v>
      </c>
      <c r="F57" s="37">
        <f t="shared" si="1"/>
        <v>22.890410958904109</v>
      </c>
      <c r="G57" s="27">
        <f t="shared" si="9"/>
        <v>0</v>
      </c>
      <c r="H57" s="27">
        <v>0</v>
      </c>
      <c r="I57" s="27">
        <f t="shared" si="2"/>
        <v>9081.6</v>
      </c>
      <c r="J57" s="27">
        <f t="shared" si="3"/>
        <v>803000</v>
      </c>
      <c r="K57" s="28">
        <f t="shared" si="8"/>
        <v>6.6666666666666666E-2</v>
      </c>
      <c r="L57">
        <f t="shared" si="4"/>
        <v>50</v>
      </c>
      <c r="M57" s="27">
        <f t="shared" si="0"/>
        <v>0</v>
      </c>
    </row>
    <row r="58" spans="1:13" x14ac:dyDescent="0.3">
      <c r="A58">
        <f t="shared" si="5"/>
        <v>2</v>
      </c>
      <c r="B58">
        <f t="shared" si="6"/>
        <v>1</v>
      </c>
      <c r="D58">
        <v>51</v>
      </c>
      <c r="E58" s="36">
        <f t="shared" si="7"/>
        <v>44915</v>
      </c>
      <c r="F58" s="37">
        <f t="shared" si="1"/>
        <v>22.969863013698632</v>
      </c>
      <c r="G58" s="27">
        <f t="shared" si="9"/>
        <v>0</v>
      </c>
      <c r="H58" s="27">
        <v>0</v>
      </c>
      <c r="I58" s="27">
        <f t="shared" si="2"/>
        <v>8230.2000000000007</v>
      </c>
      <c r="J58" s="27">
        <f t="shared" si="3"/>
        <v>803000</v>
      </c>
      <c r="K58" s="28">
        <f t="shared" si="8"/>
        <v>3.3333333333333333E-2</v>
      </c>
      <c r="L58">
        <f t="shared" si="4"/>
        <v>51</v>
      </c>
      <c r="M58" s="27">
        <f t="shared" si="0"/>
        <v>0</v>
      </c>
    </row>
    <row r="59" spans="1:13" x14ac:dyDescent="0.3">
      <c r="A59">
        <f t="shared" si="5"/>
        <v>5</v>
      </c>
      <c r="B59">
        <f t="shared" si="6"/>
        <v>1</v>
      </c>
      <c r="D59">
        <v>52</v>
      </c>
      <c r="E59" s="36">
        <f t="shared" si="7"/>
        <v>44946</v>
      </c>
      <c r="F59" s="37">
        <f t="shared" si="1"/>
        <v>23.054794520547944</v>
      </c>
      <c r="G59" s="27">
        <f t="shared" si="9"/>
        <v>0</v>
      </c>
      <c r="H59" s="27">
        <v>0</v>
      </c>
      <c r="I59" s="27">
        <f t="shared" si="2"/>
        <v>8797.7999999999993</v>
      </c>
      <c r="J59" s="27">
        <f t="shared" si="3"/>
        <v>803000</v>
      </c>
      <c r="K59" s="28">
        <f t="shared" si="8"/>
        <v>3.3333333333333333E-2</v>
      </c>
      <c r="L59">
        <f t="shared" si="4"/>
        <v>52</v>
      </c>
      <c r="M59" s="27">
        <f t="shared" si="0"/>
        <v>0</v>
      </c>
    </row>
    <row r="60" spans="1:13" x14ac:dyDescent="0.3">
      <c r="A60">
        <f t="shared" si="5"/>
        <v>1</v>
      </c>
      <c r="B60">
        <f t="shared" si="6"/>
        <v>1</v>
      </c>
      <c r="D60">
        <v>53</v>
      </c>
      <c r="E60" s="36">
        <f t="shared" si="7"/>
        <v>44977</v>
      </c>
      <c r="F60" s="37">
        <f t="shared" si="1"/>
        <v>23.139726027397259</v>
      </c>
      <c r="G60" s="27">
        <f t="shared" si="9"/>
        <v>0</v>
      </c>
      <c r="H60" s="27">
        <v>0</v>
      </c>
      <c r="I60" s="27">
        <f t="shared" si="2"/>
        <v>8797.7999999999993</v>
      </c>
      <c r="J60" s="27">
        <f t="shared" si="3"/>
        <v>803000</v>
      </c>
      <c r="K60" s="28">
        <f t="shared" si="8"/>
        <v>3.3333333333333333E-2</v>
      </c>
      <c r="L60">
        <f t="shared" si="4"/>
        <v>53</v>
      </c>
      <c r="M60" s="27">
        <f t="shared" si="0"/>
        <v>0</v>
      </c>
    </row>
    <row r="61" spans="1:13" x14ac:dyDescent="0.3">
      <c r="A61">
        <f t="shared" si="5"/>
        <v>1</v>
      </c>
      <c r="B61">
        <f t="shared" si="6"/>
        <v>1</v>
      </c>
      <c r="D61">
        <v>54</v>
      </c>
      <c r="E61" s="36">
        <f t="shared" si="7"/>
        <v>45005</v>
      </c>
      <c r="F61" s="37">
        <f t="shared" si="1"/>
        <v>23.216438356164385</v>
      </c>
      <c r="G61" s="27">
        <f t="shared" si="9"/>
        <v>0</v>
      </c>
      <c r="H61" s="27">
        <v>0</v>
      </c>
      <c r="I61" s="27">
        <f t="shared" si="2"/>
        <v>7946.4</v>
      </c>
      <c r="J61" s="27">
        <f t="shared" si="3"/>
        <v>803000</v>
      </c>
      <c r="K61" s="28">
        <f t="shared" si="8"/>
        <v>3.3333333333333333E-2</v>
      </c>
      <c r="L61">
        <f t="shared" si="4"/>
        <v>54</v>
      </c>
      <c r="M61" s="27">
        <f t="shared" si="0"/>
        <v>0</v>
      </c>
    </row>
    <row r="62" spans="1:13" x14ac:dyDescent="0.3">
      <c r="A62">
        <f t="shared" si="5"/>
        <v>4</v>
      </c>
      <c r="B62">
        <f t="shared" si="6"/>
        <v>1</v>
      </c>
      <c r="D62">
        <v>55</v>
      </c>
      <c r="E62" s="36">
        <f t="shared" si="7"/>
        <v>45036</v>
      </c>
      <c r="F62" s="37">
        <f t="shared" si="1"/>
        <v>23.301369863013697</v>
      </c>
      <c r="G62" s="27">
        <f t="shared" si="9"/>
        <v>0</v>
      </c>
      <c r="H62" s="27">
        <v>0</v>
      </c>
      <c r="I62" s="27">
        <f t="shared" si="2"/>
        <v>8797.7999999999993</v>
      </c>
      <c r="J62" s="27">
        <f t="shared" si="3"/>
        <v>803000</v>
      </c>
      <c r="K62" s="28">
        <f t="shared" si="8"/>
        <v>3.3333333333333333E-2</v>
      </c>
      <c r="L62">
        <f t="shared" si="4"/>
        <v>55</v>
      </c>
      <c r="M62" s="27">
        <f t="shared" si="0"/>
        <v>0</v>
      </c>
    </row>
    <row r="63" spans="1:13" x14ac:dyDescent="0.3">
      <c r="A63">
        <f t="shared" si="5"/>
        <v>6</v>
      </c>
      <c r="B63">
        <f t="shared" si="6"/>
        <v>3</v>
      </c>
      <c r="D63">
        <v>56</v>
      </c>
      <c r="E63" s="36">
        <f t="shared" si="7"/>
        <v>45068</v>
      </c>
      <c r="F63" s="37">
        <f t="shared" si="1"/>
        <v>23.389041095890413</v>
      </c>
      <c r="G63" s="27">
        <f t="shared" si="9"/>
        <v>0</v>
      </c>
      <c r="H63" s="27">
        <v>0</v>
      </c>
      <c r="I63" s="27">
        <f t="shared" si="2"/>
        <v>9081.6</v>
      </c>
      <c r="J63" s="27">
        <f t="shared" si="3"/>
        <v>803000</v>
      </c>
      <c r="K63" s="28">
        <f t="shared" si="8"/>
        <v>0.1</v>
      </c>
      <c r="L63">
        <f t="shared" si="4"/>
        <v>56</v>
      </c>
      <c r="M63" s="27">
        <f t="shared" si="0"/>
        <v>0</v>
      </c>
    </row>
    <row r="64" spans="1:13" x14ac:dyDescent="0.3">
      <c r="A64">
        <f t="shared" si="5"/>
        <v>2</v>
      </c>
      <c r="B64">
        <f t="shared" si="6"/>
        <v>1</v>
      </c>
      <c r="D64">
        <v>57</v>
      </c>
      <c r="E64" s="36">
        <f t="shared" si="7"/>
        <v>45097</v>
      </c>
      <c r="F64" s="37">
        <f t="shared" si="1"/>
        <v>23.468493150684932</v>
      </c>
      <c r="G64" s="27">
        <f t="shared" si="9"/>
        <v>0</v>
      </c>
      <c r="H64" s="27">
        <v>0</v>
      </c>
      <c r="I64" s="27">
        <f t="shared" si="2"/>
        <v>8230.2000000000007</v>
      </c>
      <c r="J64" s="27">
        <f t="shared" si="3"/>
        <v>803000</v>
      </c>
      <c r="K64" s="28">
        <f t="shared" si="8"/>
        <v>3.3333333333333333E-2</v>
      </c>
      <c r="L64">
        <f t="shared" si="4"/>
        <v>57</v>
      </c>
      <c r="M64" s="27">
        <f t="shared" si="0"/>
        <v>0</v>
      </c>
    </row>
    <row r="65" spans="1:13" x14ac:dyDescent="0.3">
      <c r="A65">
        <f t="shared" si="5"/>
        <v>4</v>
      </c>
      <c r="B65">
        <f t="shared" si="6"/>
        <v>1</v>
      </c>
      <c r="D65">
        <v>58</v>
      </c>
      <c r="E65" s="36">
        <f t="shared" si="7"/>
        <v>45127</v>
      </c>
      <c r="F65" s="37">
        <f t="shared" si="1"/>
        <v>23.550684931506851</v>
      </c>
      <c r="G65" s="27">
        <f t="shared" si="9"/>
        <v>0</v>
      </c>
      <c r="H65" s="27">
        <v>0</v>
      </c>
      <c r="I65" s="27">
        <f t="shared" si="2"/>
        <v>8514</v>
      </c>
      <c r="J65" s="27">
        <f t="shared" si="3"/>
        <v>803000</v>
      </c>
      <c r="K65" s="28">
        <f t="shared" si="8"/>
        <v>3.3333333333333333E-2</v>
      </c>
      <c r="L65">
        <f t="shared" si="4"/>
        <v>58</v>
      </c>
      <c r="M65" s="27">
        <f t="shared" si="0"/>
        <v>0</v>
      </c>
    </row>
    <row r="66" spans="1:13" x14ac:dyDescent="0.3">
      <c r="A66">
        <f t="shared" si="5"/>
        <v>7</v>
      </c>
      <c r="B66">
        <f t="shared" si="6"/>
        <v>2</v>
      </c>
      <c r="D66">
        <v>59</v>
      </c>
      <c r="E66" s="36">
        <f t="shared" si="7"/>
        <v>45159</v>
      </c>
      <c r="F66" s="37">
        <f t="shared" si="1"/>
        <v>23.638356164383563</v>
      </c>
      <c r="G66" s="27">
        <f t="shared" si="9"/>
        <v>0</v>
      </c>
      <c r="H66" s="27">
        <v>0</v>
      </c>
      <c r="I66" s="27">
        <f t="shared" si="2"/>
        <v>9081.6</v>
      </c>
      <c r="J66" s="27">
        <f t="shared" si="3"/>
        <v>803000</v>
      </c>
      <c r="K66" s="28">
        <f t="shared" si="8"/>
        <v>6.6666666666666666E-2</v>
      </c>
      <c r="L66">
        <f t="shared" si="4"/>
        <v>59</v>
      </c>
      <c r="M66" s="27">
        <f t="shared" si="0"/>
        <v>0</v>
      </c>
    </row>
    <row r="67" spans="1:13" x14ac:dyDescent="0.3">
      <c r="A67">
        <f t="shared" si="5"/>
        <v>3</v>
      </c>
      <c r="B67">
        <f t="shared" si="6"/>
        <v>1</v>
      </c>
      <c r="D67">
        <v>60</v>
      </c>
      <c r="E67" s="36">
        <f t="shared" si="7"/>
        <v>45189</v>
      </c>
      <c r="F67" s="37">
        <f t="shared" si="1"/>
        <v>23.720547945205478</v>
      </c>
      <c r="G67" s="27">
        <f t="shared" si="9"/>
        <v>0</v>
      </c>
      <c r="H67" s="27">
        <v>0</v>
      </c>
      <c r="I67" s="27">
        <f t="shared" si="2"/>
        <v>8514</v>
      </c>
      <c r="J67" s="27">
        <f t="shared" si="3"/>
        <v>803000</v>
      </c>
      <c r="K67" s="28">
        <f t="shared" si="8"/>
        <v>3.3333333333333333E-2</v>
      </c>
      <c r="L67">
        <f t="shared" si="4"/>
        <v>60</v>
      </c>
      <c r="M67" s="27">
        <f t="shared" si="0"/>
        <v>0</v>
      </c>
    </row>
    <row r="68" spans="1:13" x14ac:dyDescent="0.3">
      <c r="A68">
        <f t="shared" si="5"/>
        <v>5</v>
      </c>
      <c r="B68">
        <f t="shared" si="6"/>
        <v>1</v>
      </c>
      <c r="D68">
        <v>61</v>
      </c>
      <c r="E68" s="36">
        <f t="shared" si="7"/>
        <v>45219</v>
      </c>
      <c r="F68" s="37">
        <f t="shared" si="1"/>
        <v>23.802739726027397</v>
      </c>
      <c r="G68" s="27">
        <f t="shared" si="9"/>
        <v>0</v>
      </c>
      <c r="H68" s="27">
        <v>0</v>
      </c>
      <c r="I68" s="27">
        <f t="shared" si="2"/>
        <v>8514</v>
      </c>
      <c r="J68" s="27">
        <f t="shared" si="3"/>
        <v>803000</v>
      </c>
      <c r="K68" s="28">
        <f t="shared" si="8"/>
        <v>3.3333333333333333E-2</v>
      </c>
      <c r="L68">
        <f t="shared" si="4"/>
        <v>61</v>
      </c>
      <c r="M68" s="27">
        <f t="shared" si="0"/>
        <v>0</v>
      </c>
    </row>
    <row r="69" spans="1:13" x14ac:dyDescent="0.3">
      <c r="A69">
        <f t="shared" si="5"/>
        <v>1</v>
      </c>
      <c r="B69">
        <f t="shared" si="6"/>
        <v>1</v>
      </c>
      <c r="D69">
        <v>62</v>
      </c>
      <c r="E69" s="36">
        <f t="shared" si="7"/>
        <v>45250</v>
      </c>
      <c r="F69" s="37">
        <f t="shared" si="1"/>
        <v>23.887671232876713</v>
      </c>
      <c r="G69" s="27">
        <f t="shared" si="9"/>
        <v>0</v>
      </c>
      <c r="H69" s="27">
        <v>0</v>
      </c>
      <c r="I69" s="27">
        <f t="shared" si="2"/>
        <v>8797.7999999999993</v>
      </c>
      <c r="J69" s="27">
        <f t="shared" si="3"/>
        <v>803000</v>
      </c>
      <c r="K69" s="28">
        <f t="shared" si="8"/>
        <v>3.3333333333333333E-2</v>
      </c>
      <c r="L69">
        <f t="shared" si="4"/>
        <v>62</v>
      </c>
      <c r="M69" s="27">
        <f t="shared" si="0"/>
        <v>0</v>
      </c>
    </row>
    <row r="70" spans="1:13" x14ac:dyDescent="0.3">
      <c r="A70">
        <f t="shared" si="5"/>
        <v>3</v>
      </c>
      <c r="B70">
        <f t="shared" si="6"/>
        <v>1</v>
      </c>
      <c r="D70">
        <v>63</v>
      </c>
      <c r="E70" s="36">
        <f t="shared" si="7"/>
        <v>45280</v>
      </c>
      <c r="F70" s="37">
        <f t="shared" si="1"/>
        <v>23.969863013698632</v>
      </c>
      <c r="G70" s="27">
        <f t="shared" si="9"/>
        <v>0</v>
      </c>
      <c r="H70" s="27">
        <v>0</v>
      </c>
      <c r="I70" s="27">
        <f t="shared" si="2"/>
        <v>8514</v>
      </c>
      <c r="J70" s="27">
        <f t="shared" si="3"/>
        <v>803000</v>
      </c>
      <c r="K70" s="28">
        <f t="shared" si="8"/>
        <v>3.3333333333333333E-2</v>
      </c>
      <c r="L70">
        <f t="shared" si="4"/>
        <v>63</v>
      </c>
      <c r="M70" s="27">
        <f t="shared" si="0"/>
        <v>0</v>
      </c>
    </row>
    <row r="71" spans="1:13" x14ac:dyDescent="0.3">
      <c r="A71">
        <f t="shared" si="5"/>
        <v>6</v>
      </c>
      <c r="B71">
        <f t="shared" si="6"/>
        <v>3</v>
      </c>
      <c r="D71">
        <v>64</v>
      </c>
      <c r="E71" s="36">
        <f t="shared" si="7"/>
        <v>45313</v>
      </c>
      <c r="F71" s="37">
        <f t="shared" si="1"/>
        <v>24.060109289617486</v>
      </c>
      <c r="G71" s="27">
        <f t="shared" si="9"/>
        <v>0</v>
      </c>
      <c r="H71" s="27">
        <v>0</v>
      </c>
      <c r="I71" s="27">
        <f t="shared" si="2"/>
        <v>9348.34</v>
      </c>
      <c r="J71" s="27">
        <f t="shared" si="3"/>
        <v>803000</v>
      </c>
      <c r="K71" s="28">
        <f t="shared" si="8"/>
        <v>0.1</v>
      </c>
      <c r="L71">
        <f t="shared" si="4"/>
        <v>64</v>
      </c>
      <c r="M71" s="27">
        <f t="shared" ref="M71:M91" si="10">G71/(1+K71*$K$4)/(1+$K$4)^L71</f>
        <v>0</v>
      </c>
    </row>
    <row r="72" spans="1:13" x14ac:dyDescent="0.3">
      <c r="A72">
        <f t="shared" si="5"/>
        <v>2</v>
      </c>
      <c r="B72">
        <f t="shared" si="6"/>
        <v>1</v>
      </c>
      <c r="D72">
        <v>65</v>
      </c>
      <c r="E72" s="36">
        <f t="shared" si="7"/>
        <v>45342</v>
      </c>
      <c r="F72" s="37">
        <f t="shared" ref="F72:F91" si="11">YEAR(E72)-2000+(E72-DATE(YEAR(E72)-1,12,31))/(DATE(YEAR(E72)+1,1,1)-DATE(YEAR(E72),1,1))</f>
        <v>24.139344262295083</v>
      </c>
      <c r="G72" s="27">
        <f t="shared" si="9"/>
        <v>0</v>
      </c>
      <c r="H72" s="27">
        <v>0</v>
      </c>
      <c r="I72" s="27">
        <f t="shared" ref="I72:I91" si="12">ROUND(J71*$D$3*(F72-F71),2)</f>
        <v>8207.7099999999991</v>
      </c>
      <c r="J72" s="27">
        <f t="shared" ref="J72:J90" si="13">J71-H72</f>
        <v>803000</v>
      </c>
      <c r="K72" s="28">
        <f t="shared" si="8"/>
        <v>3.3333333333333333E-2</v>
      </c>
      <c r="L72">
        <f t="shared" ref="L72:L91" si="14">D72</f>
        <v>65</v>
      </c>
      <c r="M72" s="27">
        <f t="shared" si="10"/>
        <v>0</v>
      </c>
    </row>
    <row r="73" spans="1:13" x14ac:dyDescent="0.3">
      <c r="A73">
        <f t="shared" ref="A73:A91" si="15">WEEKDAY(EDATE($E$7+1,D73),2)</f>
        <v>3</v>
      </c>
      <c r="B73">
        <f t="shared" ref="B73:B91" si="16">IF(A73&gt;5,9-A73,1)</f>
        <v>1</v>
      </c>
      <c r="D73">
        <v>66</v>
      </c>
      <c r="E73" s="36">
        <f t="shared" ref="E73:E90" si="17">EDATE($E$7,D73)+B73</f>
        <v>45371</v>
      </c>
      <c r="F73" s="37">
        <f t="shared" si="11"/>
        <v>24.218579234972676</v>
      </c>
      <c r="G73" s="27">
        <f t="shared" si="9"/>
        <v>0</v>
      </c>
      <c r="H73" s="27">
        <v>0</v>
      </c>
      <c r="I73" s="27">
        <f t="shared" si="12"/>
        <v>8207.7099999999991</v>
      </c>
      <c r="J73" s="27">
        <f t="shared" si="13"/>
        <v>803000</v>
      </c>
      <c r="K73" s="28">
        <f t="shared" ref="K73:K90" si="18">B73/30</f>
        <v>3.3333333333333333E-2</v>
      </c>
      <c r="L73">
        <f t="shared" si="14"/>
        <v>66</v>
      </c>
      <c r="M73" s="27">
        <f t="shared" si="10"/>
        <v>0</v>
      </c>
    </row>
    <row r="74" spans="1:13" x14ac:dyDescent="0.3">
      <c r="A74">
        <f t="shared" si="15"/>
        <v>6</v>
      </c>
      <c r="B74">
        <f t="shared" si="16"/>
        <v>3</v>
      </c>
      <c r="D74">
        <v>67</v>
      </c>
      <c r="E74" s="36">
        <f t="shared" si="17"/>
        <v>45404</v>
      </c>
      <c r="F74" s="37">
        <f t="shared" si="11"/>
        <v>24.308743169398909</v>
      </c>
      <c r="G74" s="27">
        <f t="shared" ref="G74:G90" si="19">G73</f>
        <v>0</v>
      </c>
      <c r="H74" s="27">
        <v>0</v>
      </c>
      <c r="I74" s="27">
        <f t="shared" si="12"/>
        <v>9339.81</v>
      </c>
      <c r="J74" s="27">
        <f t="shared" si="13"/>
        <v>803000</v>
      </c>
      <c r="K74" s="28">
        <f t="shared" si="18"/>
        <v>0.1</v>
      </c>
      <c r="L74">
        <f t="shared" si="14"/>
        <v>67</v>
      </c>
      <c r="M74" s="27">
        <f t="shared" si="10"/>
        <v>0</v>
      </c>
    </row>
    <row r="75" spans="1:13" x14ac:dyDescent="0.3">
      <c r="A75">
        <f t="shared" si="15"/>
        <v>1</v>
      </c>
      <c r="B75">
        <f t="shared" si="16"/>
        <v>1</v>
      </c>
      <c r="D75">
        <v>68</v>
      </c>
      <c r="E75" s="36">
        <f t="shared" si="17"/>
        <v>45432</v>
      </c>
      <c r="F75" s="37">
        <f t="shared" si="11"/>
        <v>24.385245901639344</v>
      </c>
      <c r="G75" s="27">
        <f t="shared" si="19"/>
        <v>0</v>
      </c>
      <c r="H75" s="27">
        <v>0</v>
      </c>
      <c r="I75" s="27">
        <f t="shared" si="12"/>
        <v>7924.69</v>
      </c>
      <c r="J75" s="27">
        <f t="shared" si="13"/>
        <v>803000</v>
      </c>
      <c r="K75" s="28">
        <f t="shared" si="18"/>
        <v>3.3333333333333333E-2</v>
      </c>
      <c r="L75">
        <f t="shared" si="14"/>
        <v>68</v>
      </c>
      <c r="M75" s="27">
        <f t="shared" si="10"/>
        <v>0</v>
      </c>
    </row>
    <row r="76" spans="1:13" x14ac:dyDescent="0.3">
      <c r="A76">
        <f t="shared" si="15"/>
        <v>4</v>
      </c>
      <c r="B76">
        <f t="shared" si="16"/>
        <v>1</v>
      </c>
      <c r="D76">
        <v>69</v>
      </c>
      <c r="E76" s="36">
        <f t="shared" si="17"/>
        <v>45463</v>
      </c>
      <c r="F76" s="37">
        <f t="shared" si="11"/>
        <v>24.469945355191257</v>
      </c>
      <c r="G76" s="27">
        <f t="shared" si="19"/>
        <v>0</v>
      </c>
      <c r="H76" s="27">
        <v>0</v>
      </c>
      <c r="I76" s="27">
        <f t="shared" si="12"/>
        <v>8773.76</v>
      </c>
      <c r="J76" s="27">
        <f t="shared" si="13"/>
        <v>803000</v>
      </c>
      <c r="K76" s="28">
        <f t="shared" si="18"/>
        <v>3.3333333333333333E-2</v>
      </c>
      <c r="L76">
        <f t="shared" si="14"/>
        <v>69</v>
      </c>
      <c r="M76" s="27">
        <f t="shared" si="10"/>
        <v>0</v>
      </c>
    </row>
    <row r="77" spans="1:13" x14ac:dyDescent="0.3">
      <c r="A77">
        <f t="shared" si="15"/>
        <v>6</v>
      </c>
      <c r="B77">
        <f t="shared" si="16"/>
        <v>3</v>
      </c>
      <c r="D77">
        <v>70</v>
      </c>
      <c r="E77" s="36">
        <f t="shared" si="17"/>
        <v>45495</v>
      </c>
      <c r="F77" s="37">
        <f t="shared" si="11"/>
        <v>24.557377049180328</v>
      </c>
      <c r="G77" s="27">
        <f t="shared" si="19"/>
        <v>0</v>
      </c>
      <c r="H77" s="27">
        <v>0</v>
      </c>
      <c r="I77" s="27">
        <f t="shared" si="12"/>
        <v>9056.7900000000009</v>
      </c>
      <c r="J77" s="27">
        <f t="shared" si="13"/>
        <v>803000</v>
      </c>
      <c r="K77" s="28">
        <f t="shared" si="18"/>
        <v>0.1</v>
      </c>
      <c r="L77">
        <f t="shared" si="14"/>
        <v>70</v>
      </c>
      <c r="M77" s="27">
        <f t="shared" si="10"/>
        <v>0</v>
      </c>
    </row>
    <row r="78" spans="1:13" x14ac:dyDescent="0.3">
      <c r="A78">
        <f t="shared" si="15"/>
        <v>2</v>
      </c>
      <c r="B78">
        <f t="shared" si="16"/>
        <v>1</v>
      </c>
      <c r="D78">
        <v>71</v>
      </c>
      <c r="E78" s="36">
        <f t="shared" si="17"/>
        <v>45524</v>
      </c>
      <c r="F78" s="37">
        <f t="shared" si="11"/>
        <v>24.636612021857925</v>
      </c>
      <c r="G78" s="27">
        <f t="shared" si="19"/>
        <v>0</v>
      </c>
      <c r="H78" s="27">
        <v>0</v>
      </c>
      <c r="I78" s="27">
        <f t="shared" si="12"/>
        <v>8207.7099999999991</v>
      </c>
      <c r="J78" s="27">
        <f t="shared" si="13"/>
        <v>803000</v>
      </c>
      <c r="K78" s="28">
        <f t="shared" si="18"/>
        <v>3.3333333333333333E-2</v>
      </c>
      <c r="L78">
        <f t="shared" si="14"/>
        <v>71</v>
      </c>
      <c r="M78" s="27">
        <f t="shared" si="10"/>
        <v>0</v>
      </c>
    </row>
    <row r="79" spans="1:13" x14ac:dyDescent="0.3">
      <c r="A79">
        <f t="shared" si="15"/>
        <v>5</v>
      </c>
      <c r="B79">
        <f t="shared" si="16"/>
        <v>1</v>
      </c>
      <c r="D79">
        <v>72</v>
      </c>
      <c r="E79" s="36">
        <f t="shared" si="17"/>
        <v>45555</v>
      </c>
      <c r="F79" s="37">
        <f t="shared" si="11"/>
        <v>24.721311475409838</v>
      </c>
      <c r="G79" s="27">
        <f t="shared" si="19"/>
        <v>0</v>
      </c>
      <c r="H79" s="27">
        <v>0</v>
      </c>
      <c r="I79" s="27">
        <f t="shared" si="12"/>
        <v>8773.76</v>
      </c>
      <c r="J79" s="27">
        <f t="shared" si="13"/>
        <v>803000</v>
      </c>
      <c r="K79" s="28">
        <f t="shared" si="18"/>
        <v>3.3333333333333333E-2</v>
      </c>
      <c r="L79">
        <f t="shared" si="14"/>
        <v>72</v>
      </c>
      <c r="M79" s="27">
        <f t="shared" si="10"/>
        <v>0</v>
      </c>
    </row>
    <row r="80" spans="1:13" x14ac:dyDescent="0.3">
      <c r="A80">
        <f t="shared" si="15"/>
        <v>7</v>
      </c>
      <c r="B80">
        <f t="shared" si="16"/>
        <v>2</v>
      </c>
      <c r="D80">
        <v>73</v>
      </c>
      <c r="E80" s="36">
        <f t="shared" si="17"/>
        <v>45586</v>
      </c>
      <c r="F80" s="37">
        <f t="shared" si="11"/>
        <v>24.806010928961747</v>
      </c>
      <c r="G80" s="27">
        <f t="shared" si="19"/>
        <v>0</v>
      </c>
      <c r="H80" s="27">
        <v>0</v>
      </c>
      <c r="I80" s="27">
        <f t="shared" si="12"/>
        <v>8773.76</v>
      </c>
      <c r="J80" s="27">
        <f t="shared" si="13"/>
        <v>803000</v>
      </c>
      <c r="K80" s="28">
        <f t="shared" si="18"/>
        <v>6.6666666666666666E-2</v>
      </c>
      <c r="L80">
        <f t="shared" si="14"/>
        <v>73</v>
      </c>
      <c r="M80" s="27">
        <f t="shared" si="10"/>
        <v>0</v>
      </c>
    </row>
    <row r="81" spans="1:13" x14ac:dyDescent="0.3">
      <c r="A81">
        <f t="shared" si="15"/>
        <v>3</v>
      </c>
      <c r="B81">
        <f t="shared" si="16"/>
        <v>1</v>
      </c>
      <c r="D81">
        <v>74</v>
      </c>
      <c r="E81" s="36">
        <f t="shared" si="17"/>
        <v>45616</v>
      </c>
      <c r="F81" s="37">
        <f t="shared" si="11"/>
        <v>24.887978142076502</v>
      </c>
      <c r="G81" s="27">
        <f t="shared" si="19"/>
        <v>0</v>
      </c>
      <c r="H81" s="27">
        <v>0</v>
      </c>
      <c r="I81" s="27">
        <f t="shared" si="12"/>
        <v>8490.74</v>
      </c>
      <c r="J81" s="27">
        <f t="shared" si="13"/>
        <v>803000</v>
      </c>
      <c r="K81" s="28">
        <f t="shared" si="18"/>
        <v>3.3333333333333333E-2</v>
      </c>
      <c r="L81">
        <f t="shared" si="14"/>
        <v>74</v>
      </c>
      <c r="M81" s="27">
        <f t="shared" si="10"/>
        <v>0</v>
      </c>
    </row>
    <row r="82" spans="1:13" x14ac:dyDescent="0.3">
      <c r="A82">
        <f t="shared" si="15"/>
        <v>5</v>
      </c>
      <c r="B82">
        <f t="shared" si="16"/>
        <v>1</v>
      </c>
      <c r="D82">
        <v>75</v>
      </c>
      <c r="E82" s="36">
        <f t="shared" si="17"/>
        <v>45646</v>
      </c>
      <c r="F82" s="37">
        <f t="shared" si="11"/>
        <v>24.969945355191257</v>
      </c>
      <c r="G82" s="27">
        <f t="shared" si="19"/>
        <v>0</v>
      </c>
      <c r="H82" s="27">
        <v>0</v>
      </c>
      <c r="I82" s="27">
        <f t="shared" si="12"/>
        <v>8490.74</v>
      </c>
      <c r="J82" s="27">
        <f t="shared" si="13"/>
        <v>803000</v>
      </c>
      <c r="K82" s="28">
        <f t="shared" si="18"/>
        <v>3.3333333333333333E-2</v>
      </c>
      <c r="L82">
        <f t="shared" si="14"/>
        <v>75</v>
      </c>
      <c r="M82" s="27">
        <f t="shared" si="10"/>
        <v>0</v>
      </c>
    </row>
    <row r="83" spans="1:13" x14ac:dyDescent="0.3">
      <c r="A83">
        <f t="shared" si="15"/>
        <v>1</v>
      </c>
      <c r="B83">
        <f t="shared" si="16"/>
        <v>1</v>
      </c>
      <c r="D83">
        <v>76</v>
      </c>
      <c r="E83" s="36">
        <f t="shared" si="17"/>
        <v>45677</v>
      </c>
      <c r="F83" s="37">
        <f t="shared" si="11"/>
        <v>25.054794520547944</v>
      </c>
      <c r="G83" s="27">
        <f t="shared" si="19"/>
        <v>0</v>
      </c>
      <c r="H83" s="27">
        <v>0</v>
      </c>
      <c r="I83" s="27">
        <f t="shared" si="12"/>
        <v>8789.27</v>
      </c>
      <c r="J83" s="27">
        <f t="shared" si="13"/>
        <v>803000</v>
      </c>
      <c r="K83" s="28">
        <f t="shared" si="18"/>
        <v>3.3333333333333333E-2</v>
      </c>
      <c r="L83">
        <f t="shared" si="14"/>
        <v>76</v>
      </c>
      <c r="M83" s="27">
        <f t="shared" si="10"/>
        <v>0</v>
      </c>
    </row>
    <row r="84" spans="1:13" x14ac:dyDescent="0.3">
      <c r="A84">
        <f t="shared" si="15"/>
        <v>4</v>
      </c>
      <c r="B84">
        <f t="shared" si="16"/>
        <v>1</v>
      </c>
      <c r="D84">
        <v>77</v>
      </c>
      <c r="E84" s="36">
        <f t="shared" si="17"/>
        <v>45708</v>
      </c>
      <c r="F84" s="37">
        <f t="shared" si="11"/>
        <v>25.139726027397259</v>
      </c>
      <c r="G84" s="27">
        <f t="shared" si="19"/>
        <v>0</v>
      </c>
      <c r="H84" s="27">
        <v>0</v>
      </c>
      <c r="I84" s="27">
        <f t="shared" si="12"/>
        <v>8797.7999999999993</v>
      </c>
      <c r="J84" s="27">
        <f t="shared" si="13"/>
        <v>803000</v>
      </c>
      <c r="K84" s="28">
        <f t="shared" si="18"/>
        <v>3.3333333333333333E-2</v>
      </c>
      <c r="L84">
        <f t="shared" si="14"/>
        <v>77</v>
      </c>
      <c r="M84" s="27">
        <f t="shared" si="10"/>
        <v>0</v>
      </c>
    </row>
    <row r="85" spans="1:13" x14ac:dyDescent="0.3">
      <c r="A85">
        <f t="shared" si="15"/>
        <v>4</v>
      </c>
      <c r="B85">
        <f t="shared" si="16"/>
        <v>1</v>
      </c>
      <c r="D85">
        <v>78</v>
      </c>
      <c r="E85" s="36">
        <f t="shared" si="17"/>
        <v>45736</v>
      </c>
      <c r="F85" s="37">
        <f t="shared" si="11"/>
        <v>25.216438356164385</v>
      </c>
      <c r="G85" s="27">
        <f t="shared" si="19"/>
        <v>0</v>
      </c>
      <c r="H85" s="27">
        <v>0</v>
      </c>
      <c r="I85" s="27">
        <f t="shared" si="12"/>
        <v>7946.4</v>
      </c>
      <c r="J85" s="27">
        <f t="shared" si="13"/>
        <v>803000</v>
      </c>
      <c r="K85" s="28">
        <f t="shared" si="18"/>
        <v>3.3333333333333333E-2</v>
      </c>
      <c r="L85">
        <f t="shared" si="14"/>
        <v>78</v>
      </c>
      <c r="M85" s="27">
        <f t="shared" si="10"/>
        <v>0</v>
      </c>
    </row>
    <row r="86" spans="1:13" x14ac:dyDescent="0.3">
      <c r="A86">
        <f t="shared" si="15"/>
        <v>7</v>
      </c>
      <c r="B86">
        <f t="shared" si="16"/>
        <v>2</v>
      </c>
      <c r="D86">
        <v>79</v>
      </c>
      <c r="E86" s="36">
        <f t="shared" si="17"/>
        <v>45768</v>
      </c>
      <c r="F86" s="37">
        <f t="shared" si="11"/>
        <v>25.304109589041097</v>
      </c>
      <c r="G86" s="27">
        <f t="shared" si="19"/>
        <v>0</v>
      </c>
      <c r="H86" s="27">
        <v>0</v>
      </c>
      <c r="I86" s="27">
        <f t="shared" si="12"/>
        <v>9081.6</v>
      </c>
      <c r="J86" s="27">
        <f t="shared" si="13"/>
        <v>803000</v>
      </c>
      <c r="K86" s="28">
        <f t="shared" si="18"/>
        <v>6.6666666666666666E-2</v>
      </c>
      <c r="L86">
        <f t="shared" si="14"/>
        <v>79</v>
      </c>
      <c r="M86" s="27">
        <f t="shared" si="10"/>
        <v>0</v>
      </c>
    </row>
    <row r="87" spans="1:13" x14ac:dyDescent="0.3">
      <c r="A87">
        <f t="shared" si="15"/>
        <v>2</v>
      </c>
      <c r="B87">
        <f t="shared" si="16"/>
        <v>1</v>
      </c>
      <c r="D87">
        <v>80</v>
      </c>
      <c r="E87" s="36">
        <f t="shared" si="17"/>
        <v>45797</v>
      </c>
      <c r="F87" s="37">
        <f t="shared" si="11"/>
        <v>25.383561643835616</v>
      </c>
      <c r="G87" s="27">
        <f t="shared" si="19"/>
        <v>0</v>
      </c>
      <c r="H87" s="27">
        <v>0</v>
      </c>
      <c r="I87" s="27">
        <f t="shared" si="12"/>
        <v>8230.2000000000007</v>
      </c>
      <c r="J87" s="27">
        <f t="shared" si="13"/>
        <v>803000</v>
      </c>
      <c r="K87" s="28">
        <f t="shared" si="18"/>
        <v>3.3333333333333333E-2</v>
      </c>
      <c r="L87">
        <f t="shared" si="14"/>
        <v>80</v>
      </c>
      <c r="M87" s="27">
        <f t="shared" si="10"/>
        <v>0</v>
      </c>
    </row>
    <row r="88" spans="1:13" x14ac:dyDescent="0.3">
      <c r="A88">
        <f t="shared" si="15"/>
        <v>5</v>
      </c>
      <c r="B88">
        <f t="shared" si="16"/>
        <v>1</v>
      </c>
      <c r="D88">
        <v>81</v>
      </c>
      <c r="E88" s="36">
        <f t="shared" si="17"/>
        <v>45828</v>
      </c>
      <c r="F88" s="37">
        <f t="shared" si="11"/>
        <v>25.468493150684932</v>
      </c>
      <c r="G88" s="27">
        <f t="shared" si="19"/>
        <v>0</v>
      </c>
      <c r="H88" s="27">
        <v>0</v>
      </c>
      <c r="I88" s="27">
        <f t="shared" si="12"/>
        <v>8797.7999999999993</v>
      </c>
      <c r="J88" s="27">
        <f t="shared" si="13"/>
        <v>803000</v>
      </c>
      <c r="K88" s="28">
        <f t="shared" si="18"/>
        <v>3.3333333333333333E-2</v>
      </c>
      <c r="L88">
        <f t="shared" si="14"/>
        <v>81</v>
      </c>
      <c r="M88" s="27">
        <f t="shared" si="10"/>
        <v>0</v>
      </c>
    </row>
    <row r="89" spans="1:13" x14ac:dyDescent="0.3">
      <c r="A89">
        <f t="shared" si="15"/>
        <v>7</v>
      </c>
      <c r="B89">
        <f t="shared" si="16"/>
        <v>2</v>
      </c>
      <c r="D89">
        <v>82</v>
      </c>
      <c r="E89" s="36">
        <f t="shared" si="17"/>
        <v>45859</v>
      </c>
      <c r="F89" s="37">
        <f t="shared" si="11"/>
        <v>25.553424657534247</v>
      </c>
      <c r="G89" s="27">
        <f t="shared" si="19"/>
        <v>0</v>
      </c>
      <c r="H89" s="27">
        <v>0</v>
      </c>
      <c r="I89" s="27">
        <f t="shared" si="12"/>
        <v>8797.7999999999993</v>
      </c>
      <c r="J89" s="27">
        <f t="shared" si="13"/>
        <v>803000</v>
      </c>
      <c r="K89" s="28">
        <f t="shared" si="18"/>
        <v>6.6666666666666666E-2</v>
      </c>
      <c r="L89">
        <f t="shared" si="14"/>
        <v>82</v>
      </c>
      <c r="M89" s="27">
        <f t="shared" si="10"/>
        <v>0</v>
      </c>
    </row>
    <row r="90" spans="1:13" x14ac:dyDescent="0.3">
      <c r="A90">
        <f t="shared" si="15"/>
        <v>3</v>
      </c>
      <c r="B90">
        <f t="shared" si="16"/>
        <v>1</v>
      </c>
      <c r="D90">
        <v>83</v>
      </c>
      <c r="E90" s="36">
        <f t="shared" si="17"/>
        <v>45889</v>
      </c>
      <c r="F90" s="37">
        <f t="shared" si="11"/>
        <v>25.635616438356166</v>
      </c>
      <c r="G90" s="27">
        <f t="shared" si="19"/>
        <v>0</v>
      </c>
      <c r="H90" s="27">
        <v>0</v>
      </c>
      <c r="I90" s="27">
        <f t="shared" si="12"/>
        <v>8514</v>
      </c>
      <c r="J90" s="27">
        <f t="shared" si="13"/>
        <v>803000</v>
      </c>
      <c r="K90" s="28">
        <f t="shared" si="18"/>
        <v>3.3333333333333333E-2</v>
      </c>
      <c r="L90">
        <f t="shared" si="14"/>
        <v>83</v>
      </c>
      <c r="M90" s="27">
        <f t="shared" si="10"/>
        <v>0</v>
      </c>
    </row>
    <row r="91" spans="1:13" x14ac:dyDescent="0.3">
      <c r="A91">
        <f t="shared" si="15"/>
        <v>6</v>
      </c>
      <c r="B91">
        <f t="shared" si="16"/>
        <v>3</v>
      </c>
      <c r="D91">
        <v>84</v>
      </c>
      <c r="E91" s="36">
        <f>EDATE($E$7,D91)</f>
        <v>45919</v>
      </c>
      <c r="F91" s="37">
        <f t="shared" si="11"/>
        <v>25.717808219178082</v>
      </c>
      <c r="G91" s="27">
        <f>H91+SUM(I8:I91)</f>
        <v>1528108.98</v>
      </c>
      <c r="H91" s="27">
        <f>J90</f>
        <v>803000</v>
      </c>
      <c r="I91" s="27">
        <f t="shared" si="12"/>
        <v>8514</v>
      </c>
      <c r="J91" s="27">
        <f>ROUND(J90-H91,2)</f>
        <v>0</v>
      </c>
      <c r="K91" s="28">
        <v>0</v>
      </c>
      <c r="L91">
        <f t="shared" si="14"/>
        <v>84</v>
      </c>
      <c r="M91" s="27">
        <f t="shared" si="10"/>
        <v>802999.99999999721</v>
      </c>
    </row>
    <row r="92" spans="1:13" x14ac:dyDescent="0.3">
      <c r="F92" t="s">
        <v>42</v>
      </c>
      <c r="G92" s="40">
        <f>IRR(G7:G91,0)*12</f>
        <v>9.2271741440645982E-2</v>
      </c>
      <c r="I92">
        <f>SUM(I8:I91)</f>
        <v>725108.9800000001</v>
      </c>
    </row>
    <row r="94" spans="1:13" x14ac:dyDescent="0.3">
      <c r="F94" s="43"/>
      <c r="G94" s="27"/>
    </row>
    <row r="95" spans="1:13" x14ac:dyDescent="0.3">
      <c r="F95" s="4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7F570-1A16-4222-807B-2600711610F1}">
  <dimension ref="A1:M95"/>
  <sheetViews>
    <sheetView tabSelected="1" workbookViewId="0">
      <selection activeCell="K2" sqref="K2"/>
    </sheetView>
  </sheetViews>
  <sheetFormatPr defaultRowHeight="14.4" x14ac:dyDescent="0.3"/>
  <cols>
    <col min="1" max="1" width="2.44140625" customWidth="1"/>
    <col min="2" max="2" width="23.33203125" customWidth="1"/>
    <col min="3" max="3" width="6" style="1" customWidth="1"/>
    <col min="4" max="4" width="10" customWidth="1"/>
    <col min="5" max="5" width="14.33203125" customWidth="1"/>
    <col min="6" max="6" width="25.44140625" customWidth="1"/>
    <col min="7" max="7" width="15.21875" customWidth="1"/>
    <col min="8" max="8" width="12.109375" customWidth="1"/>
    <col min="9" max="9" width="13" customWidth="1"/>
    <col min="10" max="10" width="14.5546875" customWidth="1"/>
    <col min="11" max="11" width="16.88671875" customWidth="1"/>
    <col min="13" max="13" width="12" customWidth="1"/>
  </cols>
  <sheetData>
    <row r="1" spans="1:13" ht="15" thickBot="1" x14ac:dyDescent="0.35">
      <c r="J1" s="1"/>
    </row>
    <row r="2" spans="1:13" s="2" customFormat="1" ht="21" x14ac:dyDescent="0.4">
      <c r="B2" s="3" t="s">
        <v>0</v>
      </c>
      <c r="C2" s="4" t="s">
        <v>1</v>
      </c>
      <c r="D2" s="5">
        <v>84</v>
      </c>
      <c r="F2" s="3" t="s">
        <v>2</v>
      </c>
      <c r="G2" s="4" t="s">
        <v>3</v>
      </c>
      <c r="H2" s="5">
        <v>0</v>
      </c>
      <c r="J2" s="6" t="s">
        <v>4</v>
      </c>
      <c r="K2" s="7">
        <f>G92</f>
        <v>0</v>
      </c>
      <c r="L2" s="8"/>
      <c r="M2" s="9">
        <f>SUM(M7:M91)</f>
        <v>0</v>
      </c>
    </row>
    <row r="3" spans="1:13" s="2" customFormat="1" ht="18" x14ac:dyDescent="0.35">
      <c r="B3" s="13" t="s">
        <v>5</v>
      </c>
      <c r="C3" s="14" t="s">
        <v>6</v>
      </c>
      <c r="D3" s="42">
        <v>0</v>
      </c>
      <c r="F3" s="13" t="s">
        <v>7</v>
      </c>
      <c r="G3" s="14" t="s">
        <v>8</v>
      </c>
      <c r="H3" s="15">
        <f>D3/12</f>
        <v>0</v>
      </c>
      <c r="J3" s="13" t="s">
        <v>9</v>
      </c>
      <c r="K3" s="2">
        <v>12</v>
      </c>
      <c r="M3" s="16"/>
    </row>
    <row r="4" spans="1:13" s="2" customFormat="1" ht="18.600000000000001" thickBot="1" x14ac:dyDescent="0.4">
      <c r="B4" s="17" t="s">
        <v>10</v>
      </c>
      <c r="C4" s="18" t="s">
        <v>11</v>
      </c>
      <c r="D4" s="19">
        <v>803000</v>
      </c>
      <c r="F4" s="17" t="s">
        <v>12</v>
      </c>
      <c r="G4" s="18" t="s">
        <v>13</v>
      </c>
      <c r="H4" s="19">
        <v>0</v>
      </c>
      <c r="J4" s="17" t="s">
        <v>14</v>
      </c>
      <c r="K4" s="20">
        <f>K2/12</f>
        <v>0</v>
      </c>
      <c r="L4" s="20" t="s">
        <v>15</v>
      </c>
      <c r="M4" s="21"/>
    </row>
    <row r="5" spans="1:13" x14ac:dyDescent="0.3">
      <c r="B5" s="1"/>
    </row>
    <row r="6" spans="1:13" s="23" customFormat="1" ht="19.8" x14ac:dyDescent="0.4">
      <c r="A6" s="22"/>
      <c r="C6" s="24"/>
      <c r="E6" s="24" t="s">
        <v>34</v>
      </c>
      <c r="F6" s="24" t="s">
        <v>35</v>
      </c>
      <c r="G6" s="24" t="s">
        <v>18</v>
      </c>
      <c r="H6" s="24" t="s">
        <v>19</v>
      </c>
      <c r="I6" s="24" t="s">
        <v>40</v>
      </c>
      <c r="J6" s="23" t="s">
        <v>41</v>
      </c>
      <c r="K6" s="24" t="s">
        <v>21</v>
      </c>
      <c r="L6" s="24" t="s">
        <v>22</v>
      </c>
    </row>
    <row r="7" spans="1:13" x14ac:dyDescent="0.3">
      <c r="D7">
        <v>0</v>
      </c>
      <c r="E7" s="36">
        <v>43362</v>
      </c>
      <c r="F7" s="37">
        <f>YEAR(E7)-2000+(E7-DATE(YEAR(E7)-1,12,31))/(DATE(YEAR(E7)+1,1,1)-DATE(YEAR(E7),1,1))</f>
        <v>18.717808219178082</v>
      </c>
      <c r="G7" s="38">
        <f>-803000+I7</f>
        <v>-803000</v>
      </c>
      <c r="H7" s="27">
        <v>0</v>
      </c>
      <c r="I7" s="38">
        <v>0</v>
      </c>
      <c r="J7" s="27">
        <v>803000</v>
      </c>
      <c r="K7" s="28">
        <f>C7/30</f>
        <v>0</v>
      </c>
      <c r="L7">
        <f>D7</f>
        <v>0</v>
      </c>
      <c r="M7" s="27">
        <f t="shared" ref="M7:M70" si="0">G7/(1+K7*$K$4)/(1+$K$4)^L7</f>
        <v>-803000</v>
      </c>
    </row>
    <row r="8" spans="1:13" x14ac:dyDescent="0.3">
      <c r="A8">
        <f>WEEKDAY(EDATE($E$7+1,D8),2)</f>
        <v>6</v>
      </c>
      <c r="B8">
        <f>IF(A8&gt;5,9-A8,1)</f>
        <v>3</v>
      </c>
      <c r="D8">
        <v>1</v>
      </c>
      <c r="E8" s="36">
        <f>EDATE($E$7,D8)+B8</f>
        <v>43395</v>
      </c>
      <c r="F8" s="37">
        <f t="shared" ref="F8:F71" si="1">YEAR(E8)-2000+(E8-DATE(YEAR(E8)-1,12,31))/(DATE(YEAR(E8)+1,1,1)-DATE(YEAR(E8),1,1))</f>
        <v>18.80821917808219</v>
      </c>
      <c r="G8" s="27">
        <f>$H$4</f>
        <v>0</v>
      </c>
      <c r="H8" s="27">
        <v>0</v>
      </c>
      <c r="I8" s="27">
        <f t="shared" ref="I8:I71" si="2">ROUND(J7*$D$3*(F8-F7),2)</f>
        <v>0</v>
      </c>
      <c r="J8" s="27">
        <f t="shared" ref="J8:J71" si="3">J7-H8</f>
        <v>803000</v>
      </c>
      <c r="K8" s="28">
        <f>B8/30</f>
        <v>0.1</v>
      </c>
      <c r="L8">
        <f t="shared" ref="L8:L71" si="4">D8</f>
        <v>1</v>
      </c>
      <c r="M8" s="27">
        <f t="shared" si="0"/>
        <v>0</v>
      </c>
    </row>
    <row r="9" spans="1:13" x14ac:dyDescent="0.3">
      <c r="A9">
        <f t="shared" ref="A9:A72" si="5">WEEKDAY(EDATE($E$7+1,D9),2)</f>
        <v>2</v>
      </c>
      <c r="B9">
        <f t="shared" ref="B9:B72" si="6">IF(A9&gt;5,9-A9,1)</f>
        <v>1</v>
      </c>
      <c r="D9">
        <v>2</v>
      </c>
      <c r="E9" s="36">
        <f t="shared" ref="E9:E72" si="7">EDATE($E$7,D9)+B9</f>
        <v>43424</v>
      </c>
      <c r="F9" s="37">
        <f t="shared" si="1"/>
        <v>18.887671232876713</v>
      </c>
      <c r="G9" s="27">
        <f>G8</f>
        <v>0</v>
      </c>
      <c r="H9" s="27">
        <v>0</v>
      </c>
      <c r="I9" s="27">
        <f t="shared" si="2"/>
        <v>0</v>
      </c>
      <c r="J9" s="27">
        <f t="shared" si="3"/>
        <v>803000</v>
      </c>
      <c r="K9" s="28">
        <f t="shared" ref="K9:K72" si="8">B9/30</f>
        <v>3.3333333333333333E-2</v>
      </c>
      <c r="L9">
        <f t="shared" si="4"/>
        <v>2</v>
      </c>
      <c r="M9" s="27">
        <f t="shared" si="0"/>
        <v>0</v>
      </c>
    </row>
    <row r="10" spans="1:13" x14ac:dyDescent="0.3">
      <c r="A10">
        <f t="shared" si="5"/>
        <v>4</v>
      </c>
      <c r="B10">
        <f t="shared" si="6"/>
        <v>1</v>
      </c>
      <c r="D10">
        <v>3</v>
      </c>
      <c r="E10" s="36">
        <f t="shared" si="7"/>
        <v>43454</v>
      </c>
      <c r="F10" s="37">
        <f t="shared" si="1"/>
        <v>18.969863013698632</v>
      </c>
      <c r="G10" s="27">
        <f t="shared" ref="G10:G73" si="9">G9</f>
        <v>0</v>
      </c>
      <c r="H10" s="27">
        <v>0</v>
      </c>
      <c r="I10" s="27">
        <f t="shared" si="2"/>
        <v>0</v>
      </c>
      <c r="J10" s="27">
        <f t="shared" si="3"/>
        <v>803000</v>
      </c>
      <c r="K10" s="28">
        <f t="shared" si="8"/>
        <v>3.3333333333333333E-2</v>
      </c>
      <c r="L10">
        <f t="shared" si="4"/>
        <v>3</v>
      </c>
      <c r="M10" s="27">
        <f t="shared" si="0"/>
        <v>0</v>
      </c>
    </row>
    <row r="11" spans="1:13" x14ac:dyDescent="0.3">
      <c r="A11">
        <f t="shared" si="5"/>
        <v>7</v>
      </c>
      <c r="B11">
        <f t="shared" si="6"/>
        <v>2</v>
      </c>
      <c r="D11">
        <v>4</v>
      </c>
      <c r="E11" s="36">
        <f t="shared" si="7"/>
        <v>43486</v>
      </c>
      <c r="F11" s="37">
        <f t="shared" si="1"/>
        <v>19.057534246575344</v>
      </c>
      <c r="G11" s="27">
        <f t="shared" si="9"/>
        <v>0</v>
      </c>
      <c r="H11" s="27">
        <v>0</v>
      </c>
      <c r="I11" s="27">
        <f t="shared" si="2"/>
        <v>0</v>
      </c>
      <c r="J11" s="27">
        <f t="shared" si="3"/>
        <v>803000</v>
      </c>
      <c r="K11" s="28">
        <f t="shared" si="8"/>
        <v>6.6666666666666666E-2</v>
      </c>
      <c r="L11">
        <f t="shared" si="4"/>
        <v>4</v>
      </c>
      <c r="M11" s="27">
        <f t="shared" si="0"/>
        <v>0</v>
      </c>
    </row>
    <row r="12" spans="1:13" x14ac:dyDescent="0.3">
      <c r="A12">
        <f t="shared" si="5"/>
        <v>3</v>
      </c>
      <c r="B12">
        <f t="shared" si="6"/>
        <v>1</v>
      </c>
      <c r="D12">
        <v>5</v>
      </c>
      <c r="E12" s="36">
        <f t="shared" si="7"/>
        <v>43516</v>
      </c>
      <c r="F12" s="37">
        <f t="shared" si="1"/>
        <v>19.139726027397259</v>
      </c>
      <c r="G12" s="27">
        <f t="shared" si="9"/>
        <v>0</v>
      </c>
      <c r="H12" s="27">
        <v>0</v>
      </c>
      <c r="I12" s="27">
        <f t="shared" si="2"/>
        <v>0</v>
      </c>
      <c r="J12" s="27">
        <f t="shared" si="3"/>
        <v>803000</v>
      </c>
      <c r="K12" s="28">
        <f t="shared" si="8"/>
        <v>3.3333333333333333E-2</v>
      </c>
      <c r="L12">
        <f t="shared" si="4"/>
        <v>5</v>
      </c>
      <c r="M12" s="27">
        <f t="shared" si="0"/>
        <v>0</v>
      </c>
    </row>
    <row r="13" spans="1:13" x14ac:dyDescent="0.3">
      <c r="A13">
        <f t="shared" si="5"/>
        <v>3</v>
      </c>
      <c r="B13">
        <f t="shared" si="6"/>
        <v>1</v>
      </c>
      <c r="D13">
        <v>6</v>
      </c>
      <c r="E13" s="36">
        <f t="shared" si="7"/>
        <v>43544</v>
      </c>
      <c r="F13" s="37">
        <f t="shared" si="1"/>
        <v>19.216438356164385</v>
      </c>
      <c r="G13" s="27">
        <f t="shared" si="9"/>
        <v>0</v>
      </c>
      <c r="H13" s="27">
        <v>0</v>
      </c>
      <c r="I13" s="27">
        <f t="shared" si="2"/>
        <v>0</v>
      </c>
      <c r="J13" s="27">
        <f t="shared" si="3"/>
        <v>803000</v>
      </c>
      <c r="K13" s="28">
        <f t="shared" si="8"/>
        <v>3.3333333333333333E-2</v>
      </c>
      <c r="L13">
        <f t="shared" si="4"/>
        <v>6</v>
      </c>
      <c r="M13" s="27">
        <f t="shared" si="0"/>
        <v>0</v>
      </c>
    </row>
    <row r="14" spans="1:13" x14ac:dyDescent="0.3">
      <c r="A14">
        <f t="shared" si="5"/>
        <v>6</v>
      </c>
      <c r="B14">
        <f t="shared" si="6"/>
        <v>3</v>
      </c>
      <c r="D14">
        <v>7</v>
      </c>
      <c r="E14" s="36">
        <f t="shared" si="7"/>
        <v>43577</v>
      </c>
      <c r="F14" s="37">
        <f t="shared" si="1"/>
        <v>19.306849315068494</v>
      </c>
      <c r="G14" s="27">
        <f t="shared" si="9"/>
        <v>0</v>
      </c>
      <c r="H14" s="27">
        <v>0</v>
      </c>
      <c r="I14" s="27">
        <f t="shared" si="2"/>
        <v>0</v>
      </c>
      <c r="J14" s="27">
        <f t="shared" si="3"/>
        <v>803000</v>
      </c>
      <c r="K14" s="28">
        <f t="shared" si="8"/>
        <v>0.1</v>
      </c>
      <c r="L14">
        <f t="shared" si="4"/>
        <v>7</v>
      </c>
      <c r="M14" s="27">
        <f t="shared" si="0"/>
        <v>0</v>
      </c>
    </row>
    <row r="15" spans="1:13" x14ac:dyDescent="0.3">
      <c r="A15">
        <f t="shared" si="5"/>
        <v>1</v>
      </c>
      <c r="B15">
        <f t="shared" si="6"/>
        <v>1</v>
      </c>
      <c r="D15">
        <v>8</v>
      </c>
      <c r="E15" s="36">
        <f t="shared" si="7"/>
        <v>43605</v>
      </c>
      <c r="F15" s="37">
        <f t="shared" si="1"/>
        <v>19.383561643835616</v>
      </c>
      <c r="G15" s="27">
        <f t="shared" si="9"/>
        <v>0</v>
      </c>
      <c r="H15" s="27">
        <v>0</v>
      </c>
      <c r="I15" s="27">
        <f t="shared" si="2"/>
        <v>0</v>
      </c>
      <c r="J15" s="27">
        <f t="shared" si="3"/>
        <v>803000</v>
      </c>
      <c r="K15" s="28">
        <f t="shared" si="8"/>
        <v>3.3333333333333333E-2</v>
      </c>
      <c r="L15">
        <f t="shared" si="4"/>
        <v>8</v>
      </c>
      <c r="M15" s="27">
        <f t="shared" si="0"/>
        <v>0</v>
      </c>
    </row>
    <row r="16" spans="1:13" x14ac:dyDescent="0.3">
      <c r="A16">
        <f t="shared" si="5"/>
        <v>4</v>
      </c>
      <c r="B16">
        <f t="shared" si="6"/>
        <v>1</v>
      </c>
      <c r="D16">
        <v>9</v>
      </c>
      <c r="E16" s="36">
        <f t="shared" si="7"/>
        <v>43636</v>
      </c>
      <c r="F16" s="37">
        <f t="shared" si="1"/>
        <v>19.468493150684932</v>
      </c>
      <c r="G16" s="27">
        <f t="shared" si="9"/>
        <v>0</v>
      </c>
      <c r="H16" s="27">
        <v>0</v>
      </c>
      <c r="I16" s="27">
        <f t="shared" si="2"/>
        <v>0</v>
      </c>
      <c r="J16" s="27">
        <f t="shared" si="3"/>
        <v>803000</v>
      </c>
      <c r="K16" s="28">
        <f t="shared" si="8"/>
        <v>3.3333333333333333E-2</v>
      </c>
      <c r="L16">
        <f t="shared" si="4"/>
        <v>9</v>
      </c>
      <c r="M16" s="27">
        <f t="shared" si="0"/>
        <v>0</v>
      </c>
    </row>
    <row r="17" spans="1:13" x14ac:dyDescent="0.3">
      <c r="A17">
        <f t="shared" si="5"/>
        <v>6</v>
      </c>
      <c r="B17">
        <f t="shared" si="6"/>
        <v>3</v>
      </c>
      <c r="D17">
        <v>10</v>
      </c>
      <c r="E17" s="36">
        <f t="shared" si="7"/>
        <v>43668</v>
      </c>
      <c r="F17" s="37">
        <f t="shared" si="1"/>
        <v>19.556164383561644</v>
      </c>
      <c r="G17" s="27">
        <f t="shared" si="9"/>
        <v>0</v>
      </c>
      <c r="H17" s="27">
        <v>0</v>
      </c>
      <c r="I17" s="27">
        <f t="shared" si="2"/>
        <v>0</v>
      </c>
      <c r="J17" s="27">
        <f t="shared" si="3"/>
        <v>803000</v>
      </c>
      <c r="K17" s="28">
        <f t="shared" si="8"/>
        <v>0.1</v>
      </c>
      <c r="L17">
        <f t="shared" si="4"/>
        <v>10</v>
      </c>
      <c r="M17" s="27">
        <f t="shared" si="0"/>
        <v>0</v>
      </c>
    </row>
    <row r="18" spans="1:13" x14ac:dyDescent="0.3">
      <c r="A18">
        <f t="shared" si="5"/>
        <v>2</v>
      </c>
      <c r="B18">
        <f t="shared" si="6"/>
        <v>1</v>
      </c>
      <c r="D18">
        <v>11</v>
      </c>
      <c r="E18" s="36">
        <f t="shared" si="7"/>
        <v>43697</v>
      </c>
      <c r="F18" s="37">
        <f t="shared" si="1"/>
        <v>19.635616438356166</v>
      </c>
      <c r="G18" s="27">
        <f t="shared" si="9"/>
        <v>0</v>
      </c>
      <c r="H18" s="27">
        <v>0</v>
      </c>
      <c r="I18" s="27">
        <f t="shared" si="2"/>
        <v>0</v>
      </c>
      <c r="J18" s="27">
        <f t="shared" si="3"/>
        <v>803000</v>
      </c>
      <c r="K18" s="28">
        <f t="shared" si="8"/>
        <v>3.3333333333333333E-2</v>
      </c>
      <c r="L18">
        <f t="shared" si="4"/>
        <v>11</v>
      </c>
      <c r="M18" s="27">
        <f t="shared" si="0"/>
        <v>0</v>
      </c>
    </row>
    <row r="19" spans="1:13" x14ac:dyDescent="0.3">
      <c r="A19">
        <f t="shared" si="5"/>
        <v>5</v>
      </c>
      <c r="B19">
        <f t="shared" si="6"/>
        <v>1</v>
      </c>
      <c r="D19">
        <v>12</v>
      </c>
      <c r="E19" s="36">
        <f t="shared" si="7"/>
        <v>43728</v>
      </c>
      <c r="F19" s="37">
        <f t="shared" si="1"/>
        <v>19.720547945205478</v>
      </c>
      <c r="G19" s="27">
        <f t="shared" si="9"/>
        <v>0</v>
      </c>
      <c r="H19" s="27">
        <v>0</v>
      </c>
      <c r="I19" s="27">
        <f t="shared" si="2"/>
        <v>0</v>
      </c>
      <c r="J19" s="27">
        <f t="shared" si="3"/>
        <v>803000</v>
      </c>
      <c r="K19" s="28">
        <f t="shared" si="8"/>
        <v>3.3333333333333333E-2</v>
      </c>
      <c r="L19">
        <f t="shared" si="4"/>
        <v>12</v>
      </c>
      <c r="M19" s="27">
        <f t="shared" si="0"/>
        <v>0</v>
      </c>
    </row>
    <row r="20" spans="1:13" x14ac:dyDescent="0.3">
      <c r="A20">
        <f t="shared" si="5"/>
        <v>7</v>
      </c>
      <c r="B20">
        <f t="shared" si="6"/>
        <v>2</v>
      </c>
      <c r="D20">
        <v>13</v>
      </c>
      <c r="E20" s="36">
        <f t="shared" si="7"/>
        <v>43759</v>
      </c>
      <c r="F20" s="37">
        <f t="shared" si="1"/>
        <v>19.805479452054794</v>
      </c>
      <c r="G20" s="27">
        <f t="shared" si="9"/>
        <v>0</v>
      </c>
      <c r="H20" s="27">
        <v>0</v>
      </c>
      <c r="I20" s="27">
        <f t="shared" si="2"/>
        <v>0</v>
      </c>
      <c r="J20" s="27">
        <f t="shared" si="3"/>
        <v>803000</v>
      </c>
      <c r="K20" s="28">
        <f t="shared" si="8"/>
        <v>6.6666666666666666E-2</v>
      </c>
      <c r="L20">
        <f t="shared" si="4"/>
        <v>13</v>
      </c>
      <c r="M20" s="27">
        <f t="shared" si="0"/>
        <v>0</v>
      </c>
    </row>
    <row r="21" spans="1:13" x14ac:dyDescent="0.3">
      <c r="A21">
        <f t="shared" si="5"/>
        <v>3</v>
      </c>
      <c r="B21">
        <f t="shared" si="6"/>
        <v>1</v>
      </c>
      <c r="D21">
        <v>14</v>
      </c>
      <c r="E21" s="36">
        <f t="shared" si="7"/>
        <v>43789</v>
      </c>
      <c r="F21" s="37">
        <f t="shared" si="1"/>
        <v>19.887671232876713</v>
      </c>
      <c r="G21" s="27">
        <f t="shared" si="9"/>
        <v>0</v>
      </c>
      <c r="H21" s="27">
        <v>0</v>
      </c>
      <c r="I21" s="27">
        <f t="shared" si="2"/>
        <v>0</v>
      </c>
      <c r="J21" s="27">
        <f t="shared" si="3"/>
        <v>803000</v>
      </c>
      <c r="K21" s="28">
        <f t="shared" si="8"/>
        <v>3.3333333333333333E-2</v>
      </c>
      <c r="L21">
        <f t="shared" si="4"/>
        <v>14</v>
      </c>
      <c r="M21" s="27">
        <f t="shared" si="0"/>
        <v>0</v>
      </c>
    </row>
    <row r="22" spans="1:13" x14ac:dyDescent="0.3">
      <c r="A22">
        <f t="shared" si="5"/>
        <v>5</v>
      </c>
      <c r="B22">
        <f t="shared" si="6"/>
        <v>1</v>
      </c>
      <c r="D22">
        <v>15</v>
      </c>
      <c r="E22" s="36">
        <f t="shared" si="7"/>
        <v>43819</v>
      </c>
      <c r="F22" s="37">
        <f t="shared" si="1"/>
        <v>19.969863013698632</v>
      </c>
      <c r="G22" s="27">
        <f t="shared" si="9"/>
        <v>0</v>
      </c>
      <c r="H22" s="27">
        <v>0</v>
      </c>
      <c r="I22" s="27">
        <f t="shared" si="2"/>
        <v>0</v>
      </c>
      <c r="J22" s="27">
        <f t="shared" si="3"/>
        <v>803000</v>
      </c>
      <c r="K22" s="28">
        <f t="shared" si="8"/>
        <v>3.3333333333333333E-2</v>
      </c>
      <c r="L22">
        <f t="shared" si="4"/>
        <v>15</v>
      </c>
      <c r="M22" s="27">
        <f t="shared" si="0"/>
        <v>0</v>
      </c>
    </row>
    <row r="23" spans="1:13" x14ac:dyDescent="0.3">
      <c r="A23">
        <f t="shared" si="5"/>
        <v>1</v>
      </c>
      <c r="B23">
        <f t="shared" si="6"/>
        <v>1</v>
      </c>
      <c r="D23">
        <v>16</v>
      </c>
      <c r="E23" s="36">
        <f t="shared" si="7"/>
        <v>43850</v>
      </c>
      <c r="F23" s="37">
        <f t="shared" si="1"/>
        <v>20.05464480874317</v>
      </c>
      <c r="G23" s="27">
        <f t="shared" si="9"/>
        <v>0</v>
      </c>
      <c r="H23" s="27">
        <v>0</v>
      </c>
      <c r="I23" s="27">
        <f t="shared" si="2"/>
        <v>0</v>
      </c>
      <c r="J23" s="27">
        <f t="shared" si="3"/>
        <v>803000</v>
      </c>
      <c r="K23" s="28">
        <f t="shared" si="8"/>
        <v>3.3333333333333333E-2</v>
      </c>
      <c r="L23">
        <f t="shared" si="4"/>
        <v>16</v>
      </c>
      <c r="M23" s="27">
        <f t="shared" si="0"/>
        <v>0</v>
      </c>
    </row>
    <row r="24" spans="1:13" x14ac:dyDescent="0.3">
      <c r="A24">
        <f t="shared" si="5"/>
        <v>4</v>
      </c>
      <c r="B24">
        <f t="shared" si="6"/>
        <v>1</v>
      </c>
      <c r="D24">
        <v>17</v>
      </c>
      <c r="E24" s="36">
        <f t="shared" si="7"/>
        <v>43881</v>
      </c>
      <c r="F24" s="37">
        <f t="shared" si="1"/>
        <v>20.139344262295083</v>
      </c>
      <c r="G24" s="27">
        <f t="shared" si="9"/>
        <v>0</v>
      </c>
      <c r="H24" s="27">
        <v>0</v>
      </c>
      <c r="I24" s="27">
        <f t="shared" si="2"/>
        <v>0</v>
      </c>
      <c r="J24" s="27">
        <f t="shared" si="3"/>
        <v>803000</v>
      </c>
      <c r="K24" s="28">
        <f t="shared" si="8"/>
        <v>3.3333333333333333E-2</v>
      </c>
      <c r="L24">
        <f t="shared" si="4"/>
        <v>17</v>
      </c>
      <c r="M24" s="27">
        <f t="shared" si="0"/>
        <v>0</v>
      </c>
    </row>
    <row r="25" spans="1:13" x14ac:dyDescent="0.3">
      <c r="A25">
        <f t="shared" si="5"/>
        <v>5</v>
      </c>
      <c r="B25">
        <f t="shared" si="6"/>
        <v>1</v>
      </c>
      <c r="D25">
        <v>18</v>
      </c>
      <c r="E25" s="36">
        <f t="shared" si="7"/>
        <v>43910</v>
      </c>
      <c r="F25" s="37">
        <f t="shared" si="1"/>
        <v>20.218579234972676</v>
      </c>
      <c r="G25" s="27">
        <f t="shared" si="9"/>
        <v>0</v>
      </c>
      <c r="H25" s="27">
        <v>0</v>
      </c>
      <c r="I25" s="27">
        <f t="shared" si="2"/>
        <v>0</v>
      </c>
      <c r="J25" s="27">
        <f t="shared" si="3"/>
        <v>803000</v>
      </c>
      <c r="K25" s="28">
        <f t="shared" si="8"/>
        <v>3.3333333333333333E-2</v>
      </c>
      <c r="L25">
        <f t="shared" si="4"/>
        <v>18</v>
      </c>
      <c r="M25" s="27">
        <f t="shared" si="0"/>
        <v>0</v>
      </c>
    </row>
    <row r="26" spans="1:13" x14ac:dyDescent="0.3">
      <c r="A26">
        <f t="shared" si="5"/>
        <v>1</v>
      </c>
      <c r="B26">
        <f t="shared" si="6"/>
        <v>1</v>
      </c>
      <c r="D26">
        <v>19</v>
      </c>
      <c r="E26" s="36">
        <f t="shared" si="7"/>
        <v>43941</v>
      </c>
      <c r="F26" s="37">
        <f t="shared" si="1"/>
        <v>20.303278688524589</v>
      </c>
      <c r="G26" s="27">
        <f t="shared" si="9"/>
        <v>0</v>
      </c>
      <c r="H26" s="27">
        <v>0</v>
      </c>
      <c r="I26" s="27">
        <f t="shared" si="2"/>
        <v>0</v>
      </c>
      <c r="J26" s="27">
        <f t="shared" si="3"/>
        <v>803000</v>
      </c>
      <c r="K26" s="28">
        <f t="shared" si="8"/>
        <v>3.3333333333333333E-2</v>
      </c>
      <c r="L26">
        <f t="shared" si="4"/>
        <v>19</v>
      </c>
      <c r="M26" s="27">
        <f t="shared" si="0"/>
        <v>0</v>
      </c>
    </row>
    <row r="27" spans="1:13" x14ac:dyDescent="0.3">
      <c r="A27">
        <f t="shared" si="5"/>
        <v>3</v>
      </c>
      <c r="B27">
        <f t="shared" si="6"/>
        <v>1</v>
      </c>
      <c r="D27">
        <v>20</v>
      </c>
      <c r="E27" s="36">
        <f t="shared" si="7"/>
        <v>43971</v>
      </c>
      <c r="F27" s="37">
        <f t="shared" si="1"/>
        <v>20.385245901639344</v>
      </c>
      <c r="G27" s="27">
        <f t="shared" si="9"/>
        <v>0</v>
      </c>
      <c r="H27" s="27">
        <v>0</v>
      </c>
      <c r="I27" s="27">
        <f t="shared" si="2"/>
        <v>0</v>
      </c>
      <c r="J27" s="27">
        <f t="shared" si="3"/>
        <v>803000</v>
      </c>
      <c r="K27" s="28">
        <f t="shared" si="8"/>
        <v>3.3333333333333333E-2</v>
      </c>
      <c r="L27">
        <f t="shared" si="4"/>
        <v>20</v>
      </c>
      <c r="M27" s="27">
        <f t="shared" si="0"/>
        <v>0</v>
      </c>
    </row>
    <row r="28" spans="1:13" x14ac:dyDescent="0.3">
      <c r="A28">
        <f t="shared" si="5"/>
        <v>6</v>
      </c>
      <c r="B28">
        <f t="shared" si="6"/>
        <v>3</v>
      </c>
      <c r="D28">
        <v>21</v>
      </c>
      <c r="E28" s="36">
        <f t="shared" si="7"/>
        <v>44004</v>
      </c>
      <c r="F28" s="37">
        <f t="shared" si="1"/>
        <v>20.475409836065573</v>
      </c>
      <c r="G28" s="27">
        <f t="shared" si="9"/>
        <v>0</v>
      </c>
      <c r="H28" s="27">
        <v>0</v>
      </c>
      <c r="I28" s="27">
        <f t="shared" si="2"/>
        <v>0</v>
      </c>
      <c r="J28" s="27">
        <f t="shared" si="3"/>
        <v>803000</v>
      </c>
      <c r="K28" s="28">
        <f t="shared" si="8"/>
        <v>0.1</v>
      </c>
      <c r="L28">
        <f t="shared" si="4"/>
        <v>21</v>
      </c>
      <c r="M28" s="27">
        <f t="shared" si="0"/>
        <v>0</v>
      </c>
    </row>
    <row r="29" spans="1:13" x14ac:dyDescent="0.3">
      <c r="A29">
        <f t="shared" si="5"/>
        <v>1</v>
      </c>
      <c r="B29">
        <f t="shared" si="6"/>
        <v>1</v>
      </c>
      <c r="D29">
        <v>22</v>
      </c>
      <c r="E29" s="36">
        <f t="shared" si="7"/>
        <v>44032</v>
      </c>
      <c r="F29" s="37">
        <f t="shared" si="1"/>
        <v>20.551912568306012</v>
      </c>
      <c r="G29" s="27">
        <f t="shared" si="9"/>
        <v>0</v>
      </c>
      <c r="H29" s="27">
        <v>0</v>
      </c>
      <c r="I29" s="27">
        <f t="shared" si="2"/>
        <v>0</v>
      </c>
      <c r="J29" s="27">
        <f t="shared" si="3"/>
        <v>803000</v>
      </c>
      <c r="K29" s="28">
        <f t="shared" si="8"/>
        <v>3.3333333333333333E-2</v>
      </c>
      <c r="L29">
        <f t="shared" si="4"/>
        <v>22</v>
      </c>
      <c r="M29" s="27">
        <f t="shared" si="0"/>
        <v>0</v>
      </c>
    </row>
    <row r="30" spans="1:13" x14ac:dyDescent="0.3">
      <c r="A30">
        <f t="shared" si="5"/>
        <v>4</v>
      </c>
      <c r="B30">
        <f t="shared" si="6"/>
        <v>1</v>
      </c>
      <c r="D30">
        <v>23</v>
      </c>
      <c r="E30" s="36">
        <f t="shared" si="7"/>
        <v>44063</v>
      </c>
      <c r="F30" s="37">
        <f t="shared" si="1"/>
        <v>20.636612021857925</v>
      </c>
      <c r="G30" s="27">
        <f t="shared" si="9"/>
        <v>0</v>
      </c>
      <c r="H30" s="27">
        <v>0</v>
      </c>
      <c r="I30" s="27">
        <f t="shared" si="2"/>
        <v>0</v>
      </c>
      <c r="J30" s="27">
        <f t="shared" si="3"/>
        <v>803000</v>
      </c>
      <c r="K30" s="28">
        <f t="shared" si="8"/>
        <v>3.3333333333333333E-2</v>
      </c>
      <c r="L30">
        <f t="shared" si="4"/>
        <v>23</v>
      </c>
      <c r="M30" s="27">
        <f t="shared" si="0"/>
        <v>0</v>
      </c>
    </row>
    <row r="31" spans="1:13" x14ac:dyDescent="0.3">
      <c r="A31">
        <f t="shared" si="5"/>
        <v>7</v>
      </c>
      <c r="B31">
        <f t="shared" si="6"/>
        <v>2</v>
      </c>
      <c r="D31">
        <v>24</v>
      </c>
      <c r="E31" s="36">
        <f t="shared" si="7"/>
        <v>44095</v>
      </c>
      <c r="F31" s="37">
        <f t="shared" si="1"/>
        <v>20.724043715846996</v>
      </c>
      <c r="G31" s="27">
        <f t="shared" si="9"/>
        <v>0</v>
      </c>
      <c r="H31" s="27">
        <v>0</v>
      </c>
      <c r="I31" s="27">
        <f t="shared" si="2"/>
        <v>0</v>
      </c>
      <c r="J31" s="27">
        <f t="shared" si="3"/>
        <v>803000</v>
      </c>
      <c r="K31" s="28">
        <f t="shared" si="8"/>
        <v>6.6666666666666666E-2</v>
      </c>
      <c r="L31">
        <f t="shared" si="4"/>
        <v>24</v>
      </c>
      <c r="M31" s="27">
        <f t="shared" si="0"/>
        <v>0</v>
      </c>
    </row>
    <row r="32" spans="1:13" x14ac:dyDescent="0.3">
      <c r="A32">
        <f t="shared" si="5"/>
        <v>2</v>
      </c>
      <c r="B32">
        <f t="shared" si="6"/>
        <v>1</v>
      </c>
      <c r="D32">
        <v>25</v>
      </c>
      <c r="E32" s="36">
        <f t="shared" si="7"/>
        <v>44124</v>
      </c>
      <c r="F32" s="37">
        <f t="shared" si="1"/>
        <v>20.803278688524589</v>
      </c>
      <c r="G32" s="27">
        <f t="shared" si="9"/>
        <v>0</v>
      </c>
      <c r="H32" s="27">
        <v>0</v>
      </c>
      <c r="I32" s="27">
        <f t="shared" si="2"/>
        <v>0</v>
      </c>
      <c r="J32" s="27">
        <f t="shared" si="3"/>
        <v>803000</v>
      </c>
      <c r="K32" s="28">
        <f t="shared" si="8"/>
        <v>3.3333333333333333E-2</v>
      </c>
      <c r="L32">
        <f t="shared" si="4"/>
        <v>25</v>
      </c>
      <c r="M32" s="27">
        <f t="shared" si="0"/>
        <v>0</v>
      </c>
    </row>
    <row r="33" spans="1:13" x14ac:dyDescent="0.3">
      <c r="A33">
        <f t="shared" si="5"/>
        <v>5</v>
      </c>
      <c r="B33">
        <f t="shared" si="6"/>
        <v>1</v>
      </c>
      <c r="D33">
        <v>26</v>
      </c>
      <c r="E33" s="36">
        <f t="shared" si="7"/>
        <v>44155</v>
      </c>
      <c r="F33" s="37">
        <f t="shared" si="1"/>
        <v>20.887978142076502</v>
      </c>
      <c r="G33" s="27">
        <f t="shared" si="9"/>
        <v>0</v>
      </c>
      <c r="H33" s="27">
        <v>0</v>
      </c>
      <c r="I33" s="27">
        <f t="shared" si="2"/>
        <v>0</v>
      </c>
      <c r="J33" s="27">
        <f t="shared" si="3"/>
        <v>803000</v>
      </c>
      <c r="K33" s="28">
        <f t="shared" si="8"/>
        <v>3.3333333333333333E-2</v>
      </c>
      <c r="L33">
        <f t="shared" si="4"/>
        <v>26</v>
      </c>
      <c r="M33" s="27">
        <f t="shared" si="0"/>
        <v>0</v>
      </c>
    </row>
    <row r="34" spans="1:13" x14ac:dyDescent="0.3">
      <c r="A34">
        <f t="shared" si="5"/>
        <v>7</v>
      </c>
      <c r="B34">
        <f t="shared" si="6"/>
        <v>2</v>
      </c>
      <c r="D34">
        <v>27</v>
      </c>
      <c r="E34" s="36">
        <f t="shared" si="7"/>
        <v>44186</v>
      </c>
      <c r="F34" s="37">
        <f t="shared" si="1"/>
        <v>20.972677595628415</v>
      </c>
      <c r="G34" s="27">
        <f t="shared" si="9"/>
        <v>0</v>
      </c>
      <c r="H34" s="27">
        <v>0</v>
      </c>
      <c r="I34" s="27">
        <f t="shared" si="2"/>
        <v>0</v>
      </c>
      <c r="J34" s="27">
        <f t="shared" si="3"/>
        <v>803000</v>
      </c>
      <c r="K34" s="28">
        <f t="shared" si="8"/>
        <v>6.6666666666666666E-2</v>
      </c>
      <c r="L34">
        <f t="shared" si="4"/>
        <v>27</v>
      </c>
      <c r="M34" s="27">
        <f t="shared" si="0"/>
        <v>0</v>
      </c>
    </row>
    <row r="35" spans="1:13" x14ac:dyDescent="0.3">
      <c r="A35">
        <f t="shared" si="5"/>
        <v>3</v>
      </c>
      <c r="B35">
        <f t="shared" si="6"/>
        <v>1</v>
      </c>
      <c r="D35">
        <v>28</v>
      </c>
      <c r="E35" s="36">
        <f t="shared" si="7"/>
        <v>44216</v>
      </c>
      <c r="F35" s="37">
        <f t="shared" si="1"/>
        <v>21.054794520547944</v>
      </c>
      <c r="G35" s="27">
        <f t="shared" si="9"/>
        <v>0</v>
      </c>
      <c r="H35" s="27">
        <v>0</v>
      </c>
      <c r="I35" s="27">
        <f t="shared" si="2"/>
        <v>0</v>
      </c>
      <c r="J35" s="27">
        <f t="shared" si="3"/>
        <v>803000</v>
      </c>
      <c r="K35" s="28">
        <f t="shared" si="8"/>
        <v>3.3333333333333333E-2</v>
      </c>
      <c r="L35">
        <f t="shared" si="4"/>
        <v>28</v>
      </c>
      <c r="M35" s="27">
        <f t="shared" si="0"/>
        <v>0</v>
      </c>
    </row>
    <row r="36" spans="1:13" x14ac:dyDescent="0.3">
      <c r="A36">
        <f t="shared" si="5"/>
        <v>6</v>
      </c>
      <c r="B36">
        <f t="shared" si="6"/>
        <v>3</v>
      </c>
      <c r="D36">
        <v>29</v>
      </c>
      <c r="E36" s="36">
        <f t="shared" si="7"/>
        <v>44249</v>
      </c>
      <c r="F36" s="37">
        <f t="shared" si="1"/>
        <v>21.145205479452056</v>
      </c>
      <c r="G36" s="27">
        <f t="shared" si="9"/>
        <v>0</v>
      </c>
      <c r="H36" s="27">
        <v>0</v>
      </c>
      <c r="I36" s="27">
        <f t="shared" si="2"/>
        <v>0</v>
      </c>
      <c r="J36" s="27">
        <f t="shared" si="3"/>
        <v>803000</v>
      </c>
      <c r="K36" s="28">
        <f t="shared" si="8"/>
        <v>0.1</v>
      </c>
      <c r="L36">
        <f t="shared" si="4"/>
        <v>29</v>
      </c>
      <c r="M36" s="27">
        <f t="shared" si="0"/>
        <v>0</v>
      </c>
    </row>
    <row r="37" spans="1:13" x14ac:dyDescent="0.3">
      <c r="A37">
        <f t="shared" si="5"/>
        <v>6</v>
      </c>
      <c r="B37">
        <f t="shared" si="6"/>
        <v>3</v>
      </c>
      <c r="D37">
        <v>30</v>
      </c>
      <c r="E37" s="36">
        <f t="shared" si="7"/>
        <v>44277</v>
      </c>
      <c r="F37" s="37">
        <f t="shared" si="1"/>
        <v>21.221917808219178</v>
      </c>
      <c r="G37" s="27">
        <f t="shared" si="9"/>
        <v>0</v>
      </c>
      <c r="H37" s="27">
        <v>0</v>
      </c>
      <c r="I37" s="27">
        <f t="shared" si="2"/>
        <v>0</v>
      </c>
      <c r="J37" s="27">
        <f t="shared" si="3"/>
        <v>803000</v>
      </c>
      <c r="K37" s="28">
        <f t="shared" si="8"/>
        <v>0.1</v>
      </c>
      <c r="L37">
        <f t="shared" si="4"/>
        <v>30</v>
      </c>
      <c r="M37" s="27">
        <f t="shared" si="0"/>
        <v>0</v>
      </c>
    </row>
    <row r="38" spans="1:13" x14ac:dyDescent="0.3">
      <c r="A38">
        <f t="shared" si="5"/>
        <v>2</v>
      </c>
      <c r="B38">
        <f t="shared" si="6"/>
        <v>1</v>
      </c>
      <c r="D38">
        <v>31</v>
      </c>
      <c r="E38" s="36">
        <f t="shared" si="7"/>
        <v>44306</v>
      </c>
      <c r="F38" s="37">
        <f t="shared" si="1"/>
        <v>21.301369863013697</v>
      </c>
      <c r="G38" s="27">
        <f t="shared" si="9"/>
        <v>0</v>
      </c>
      <c r="H38" s="27">
        <v>0</v>
      </c>
      <c r="I38" s="27">
        <f t="shared" si="2"/>
        <v>0</v>
      </c>
      <c r="J38" s="27">
        <f t="shared" si="3"/>
        <v>803000</v>
      </c>
      <c r="K38" s="28">
        <f t="shared" si="8"/>
        <v>3.3333333333333333E-2</v>
      </c>
      <c r="L38">
        <f t="shared" si="4"/>
        <v>31</v>
      </c>
      <c r="M38" s="27">
        <f t="shared" si="0"/>
        <v>0</v>
      </c>
    </row>
    <row r="39" spans="1:13" x14ac:dyDescent="0.3">
      <c r="A39">
        <f t="shared" si="5"/>
        <v>4</v>
      </c>
      <c r="B39">
        <f t="shared" si="6"/>
        <v>1</v>
      </c>
      <c r="D39">
        <v>32</v>
      </c>
      <c r="E39" s="36">
        <f t="shared" si="7"/>
        <v>44336</v>
      </c>
      <c r="F39" s="37">
        <f t="shared" si="1"/>
        <v>21.383561643835616</v>
      </c>
      <c r="G39" s="27">
        <f t="shared" si="9"/>
        <v>0</v>
      </c>
      <c r="H39" s="27">
        <v>0</v>
      </c>
      <c r="I39" s="27">
        <f t="shared" si="2"/>
        <v>0</v>
      </c>
      <c r="J39" s="27">
        <f t="shared" si="3"/>
        <v>803000</v>
      </c>
      <c r="K39" s="28">
        <f t="shared" si="8"/>
        <v>3.3333333333333333E-2</v>
      </c>
      <c r="L39">
        <f t="shared" si="4"/>
        <v>32</v>
      </c>
      <c r="M39" s="27">
        <f t="shared" si="0"/>
        <v>0</v>
      </c>
    </row>
    <row r="40" spans="1:13" x14ac:dyDescent="0.3">
      <c r="A40">
        <f t="shared" si="5"/>
        <v>7</v>
      </c>
      <c r="B40">
        <f t="shared" si="6"/>
        <v>2</v>
      </c>
      <c r="D40">
        <v>33</v>
      </c>
      <c r="E40" s="36">
        <f t="shared" si="7"/>
        <v>44368</v>
      </c>
      <c r="F40" s="37">
        <f t="shared" si="1"/>
        <v>21.471232876712328</v>
      </c>
      <c r="G40" s="27">
        <f t="shared" si="9"/>
        <v>0</v>
      </c>
      <c r="H40" s="27">
        <v>0</v>
      </c>
      <c r="I40" s="27">
        <f t="shared" si="2"/>
        <v>0</v>
      </c>
      <c r="J40" s="27">
        <f t="shared" si="3"/>
        <v>803000</v>
      </c>
      <c r="K40" s="28">
        <f t="shared" si="8"/>
        <v>6.6666666666666666E-2</v>
      </c>
      <c r="L40">
        <f t="shared" si="4"/>
        <v>33</v>
      </c>
      <c r="M40" s="27">
        <f t="shared" si="0"/>
        <v>0</v>
      </c>
    </row>
    <row r="41" spans="1:13" x14ac:dyDescent="0.3">
      <c r="A41">
        <f t="shared" si="5"/>
        <v>2</v>
      </c>
      <c r="B41">
        <f t="shared" si="6"/>
        <v>1</v>
      </c>
      <c r="D41">
        <v>34</v>
      </c>
      <c r="E41" s="36">
        <f t="shared" si="7"/>
        <v>44397</v>
      </c>
      <c r="F41" s="37">
        <f t="shared" si="1"/>
        <v>21.550684931506851</v>
      </c>
      <c r="G41" s="27">
        <f t="shared" si="9"/>
        <v>0</v>
      </c>
      <c r="H41" s="27">
        <v>0</v>
      </c>
      <c r="I41" s="27">
        <f t="shared" si="2"/>
        <v>0</v>
      </c>
      <c r="J41" s="27">
        <f t="shared" si="3"/>
        <v>803000</v>
      </c>
      <c r="K41" s="28">
        <f t="shared" si="8"/>
        <v>3.3333333333333333E-2</v>
      </c>
      <c r="L41">
        <f t="shared" si="4"/>
        <v>34</v>
      </c>
      <c r="M41" s="27">
        <f t="shared" si="0"/>
        <v>0</v>
      </c>
    </row>
    <row r="42" spans="1:13" x14ac:dyDescent="0.3">
      <c r="A42">
        <f t="shared" si="5"/>
        <v>5</v>
      </c>
      <c r="B42">
        <f t="shared" si="6"/>
        <v>1</v>
      </c>
      <c r="D42">
        <v>35</v>
      </c>
      <c r="E42" s="36">
        <f t="shared" si="7"/>
        <v>44428</v>
      </c>
      <c r="F42" s="37">
        <f t="shared" si="1"/>
        <v>21.635616438356166</v>
      </c>
      <c r="G42" s="27">
        <f t="shared" si="9"/>
        <v>0</v>
      </c>
      <c r="H42" s="27">
        <v>0</v>
      </c>
      <c r="I42" s="27">
        <f t="shared" si="2"/>
        <v>0</v>
      </c>
      <c r="J42" s="27">
        <f t="shared" si="3"/>
        <v>803000</v>
      </c>
      <c r="K42" s="28">
        <f t="shared" si="8"/>
        <v>3.3333333333333333E-2</v>
      </c>
      <c r="L42">
        <f t="shared" si="4"/>
        <v>35</v>
      </c>
      <c r="M42" s="27">
        <f t="shared" si="0"/>
        <v>0</v>
      </c>
    </row>
    <row r="43" spans="1:13" x14ac:dyDescent="0.3">
      <c r="A43">
        <f t="shared" si="5"/>
        <v>1</v>
      </c>
      <c r="B43">
        <f t="shared" si="6"/>
        <v>1</v>
      </c>
      <c r="D43">
        <v>36</v>
      </c>
      <c r="E43" s="36">
        <f t="shared" si="7"/>
        <v>44459</v>
      </c>
      <c r="F43" s="37">
        <f t="shared" si="1"/>
        <v>21.720547945205478</v>
      </c>
      <c r="G43" s="27">
        <f t="shared" si="9"/>
        <v>0</v>
      </c>
      <c r="H43" s="27">
        <v>0</v>
      </c>
      <c r="I43" s="27">
        <f t="shared" si="2"/>
        <v>0</v>
      </c>
      <c r="J43" s="27">
        <f t="shared" si="3"/>
        <v>803000</v>
      </c>
      <c r="K43" s="28">
        <f t="shared" si="8"/>
        <v>3.3333333333333333E-2</v>
      </c>
      <c r="L43">
        <f t="shared" si="4"/>
        <v>36</v>
      </c>
      <c r="M43" s="27">
        <f t="shared" si="0"/>
        <v>0</v>
      </c>
    </row>
    <row r="44" spans="1:13" x14ac:dyDescent="0.3">
      <c r="A44">
        <f t="shared" si="5"/>
        <v>3</v>
      </c>
      <c r="B44">
        <f t="shared" si="6"/>
        <v>1</v>
      </c>
      <c r="D44">
        <v>37</v>
      </c>
      <c r="E44" s="36">
        <f t="shared" si="7"/>
        <v>44489</v>
      </c>
      <c r="F44" s="37">
        <f t="shared" si="1"/>
        <v>21.802739726027397</v>
      </c>
      <c r="G44" s="27">
        <f t="shared" si="9"/>
        <v>0</v>
      </c>
      <c r="H44" s="27">
        <v>0</v>
      </c>
      <c r="I44" s="27">
        <f t="shared" si="2"/>
        <v>0</v>
      </c>
      <c r="J44" s="27">
        <f t="shared" si="3"/>
        <v>803000</v>
      </c>
      <c r="K44" s="28">
        <f t="shared" si="8"/>
        <v>3.3333333333333333E-2</v>
      </c>
      <c r="L44">
        <f t="shared" si="4"/>
        <v>37</v>
      </c>
      <c r="M44" s="27">
        <f t="shared" si="0"/>
        <v>0</v>
      </c>
    </row>
    <row r="45" spans="1:13" x14ac:dyDescent="0.3">
      <c r="A45">
        <f t="shared" si="5"/>
        <v>6</v>
      </c>
      <c r="B45">
        <f t="shared" si="6"/>
        <v>3</v>
      </c>
      <c r="D45">
        <v>38</v>
      </c>
      <c r="E45" s="36">
        <f t="shared" si="7"/>
        <v>44522</v>
      </c>
      <c r="F45" s="37">
        <f t="shared" si="1"/>
        <v>21.893150684931506</v>
      </c>
      <c r="G45" s="27">
        <f t="shared" si="9"/>
        <v>0</v>
      </c>
      <c r="H45" s="27">
        <v>0</v>
      </c>
      <c r="I45" s="27">
        <f t="shared" si="2"/>
        <v>0</v>
      </c>
      <c r="J45" s="27">
        <f t="shared" si="3"/>
        <v>803000</v>
      </c>
      <c r="K45" s="28">
        <f t="shared" si="8"/>
        <v>0.1</v>
      </c>
      <c r="L45">
        <f t="shared" si="4"/>
        <v>38</v>
      </c>
      <c r="M45" s="27">
        <f t="shared" si="0"/>
        <v>0</v>
      </c>
    </row>
    <row r="46" spans="1:13" x14ac:dyDescent="0.3">
      <c r="A46">
        <f t="shared" si="5"/>
        <v>1</v>
      </c>
      <c r="B46">
        <f t="shared" si="6"/>
        <v>1</v>
      </c>
      <c r="D46">
        <v>39</v>
      </c>
      <c r="E46" s="36">
        <f t="shared" si="7"/>
        <v>44550</v>
      </c>
      <c r="F46" s="37">
        <f t="shared" si="1"/>
        <v>21.969863013698632</v>
      </c>
      <c r="G46" s="27">
        <f t="shared" si="9"/>
        <v>0</v>
      </c>
      <c r="H46" s="27">
        <v>0</v>
      </c>
      <c r="I46" s="27">
        <f t="shared" si="2"/>
        <v>0</v>
      </c>
      <c r="J46" s="27">
        <f t="shared" si="3"/>
        <v>803000</v>
      </c>
      <c r="K46" s="28">
        <f t="shared" si="8"/>
        <v>3.3333333333333333E-2</v>
      </c>
      <c r="L46">
        <f t="shared" si="4"/>
        <v>39</v>
      </c>
      <c r="M46" s="27">
        <f t="shared" si="0"/>
        <v>0</v>
      </c>
    </row>
    <row r="47" spans="1:13" x14ac:dyDescent="0.3">
      <c r="A47">
        <f t="shared" si="5"/>
        <v>4</v>
      </c>
      <c r="B47">
        <f t="shared" si="6"/>
        <v>1</v>
      </c>
      <c r="D47">
        <v>40</v>
      </c>
      <c r="E47" s="36">
        <f t="shared" si="7"/>
        <v>44581</v>
      </c>
      <c r="F47" s="37">
        <f t="shared" si="1"/>
        <v>22.054794520547944</v>
      </c>
      <c r="G47" s="27">
        <f t="shared" si="9"/>
        <v>0</v>
      </c>
      <c r="H47" s="27">
        <v>0</v>
      </c>
      <c r="I47" s="27">
        <f t="shared" si="2"/>
        <v>0</v>
      </c>
      <c r="J47" s="27">
        <f t="shared" si="3"/>
        <v>803000</v>
      </c>
      <c r="K47" s="28">
        <f t="shared" si="8"/>
        <v>3.3333333333333333E-2</v>
      </c>
      <c r="L47">
        <f t="shared" si="4"/>
        <v>40</v>
      </c>
      <c r="M47" s="27">
        <f t="shared" si="0"/>
        <v>0</v>
      </c>
    </row>
    <row r="48" spans="1:13" x14ac:dyDescent="0.3">
      <c r="A48">
        <f t="shared" si="5"/>
        <v>7</v>
      </c>
      <c r="B48">
        <f t="shared" si="6"/>
        <v>2</v>
      </c>
      <c r="D48">
        <v>41</v>
      </c>
      <c r="E48" s="36">
        <f t="shared" si="7"/>
        <v>44613</v>
      </c>
      <c r="F48" s="37">
        <f t="shared" si="1"/>
        <v>22.142465753424659</v>
      </c>
      <c r="G48" s="27">
        <f t="shared" si="9"/>
        <v>0</v>
      </c>
      <c r="H48" s="27">
        <v>0</v>
      </c>
      <c r="I48" s="27">
        <f t="shared" si="2"/>
        <v>0</v>
      </c>
      <c r="J48" s="27">
        <f t="shared" si="3"/>
        <v>803000</v>
      </c>
      <c r="K48" s="28">
        <f t="shared" si="8"/>
        <v>6.6666666666666666E-2</v>
      </c>
      <c r="L48">
        <f t="shared" si="4"/>
        <v>41</v>
      </c>
      <c r="M48" s="27">
        <f t="shared" si="0"/>
        <v>0</v>
      </c>
    </row>
    <row r="49" spans="1:13" x14ac:dyDescent="0.3">
      <c r="A49">
        <f t="shared" si="5"/>
        <v>7</v>
      </c>
      <c r="B49">
        <f t="shared" si="6"/>
        <v>2</v>
      </c>
      <c r="D49">
        <v>42</v>
      </c>
      <c r="E49" s="36">
        <f t="shared" si="7"/>
        <v>44641</v>
      </c>
      <c r="F49" s="37">
        <f t="shared" si="1"/>
        <v>22.219178082191782</v>
      </c>
      <c r="G49" s="27">
        <f t="shared" si="9"/>
        <v>0</v>
      </c>
      <c r="H49" s="27">
        <v>0</v>
      </c>
      <c r="I49" s="27">
        <f t="shared" si="2"/>
        <v>0</v>
      </c>
      <c r="J49" s="27">
        <f t="shared" si="3"/>
        <v>803000</v>
      </c>
      <c r="K49" s="28">
        <f t="shared" si="8"/>
        <v>6.6666666666666666E-2</v>
      </c>
      <c r="L49">
        <f t="shared" si="4"/>
        <v>42</v>
      </c>
      <c r="M49" s="27">
        <f t="shared" si="0"/>
        <v>0</v>
      </c>
    </row>
    <row r="50" spans="1:13" x14ac:dyDescent="0.3">
      <c r="A50">
        <f t="shared" si="5"/>
        <v>3</v>
      </c>
      <c r="B50">
        <f t="shared" si="6"/>
        <v>1</v>
      </c>
      <c r="D50">
        <v>43</v>
      </c>
      <c r="E50" s="36">
        <f t="shared" si="7"/>
        <v>44671</v>
      </c>
      <c r="F50" s="37">
        <f t="shared" si="1"/>
        <v>22.301369863013697</v>
      </c>
      <c r="G50" s="27">
        <f t="shared" si="9"/>
        <v>0</v>
      </c>
      <c r="H50" s="27">
        <v>0</v>
      </c>
      <c r="I50" s="27">
        <f t="shared" si="2"/>
        <v>0</v>
      </c>
      <c r="J50" s="27">
        <f t="shared" si="3"/>
        <v>803000</v>
      </c>
      <c r="K50" s="28">
        <f t="shared" si="8"/>
        <v>3.3333333333333333E-2</v>
      </c>
      <c r="L50">
        <f t="shared" si="4"/>
        <v>43</v>
      </c>
      <c r="M50" s="27">
        <f t="shared" si="0"/>
        <v>0</v>
      </c>
    </row>
    <row r="51" spans="1:13" x14ac:dyDescent="0.3">
      <c r="A51">
        <f t="shared" si="5"/>
        <v>5</v>
      </c>
      <c r="B51">
        <f t="shared" si="6"/>
        <v>1</v>
      </c>
      <c r="D51">
        <v>44</v>
      </c>
      <c r="E51" s="36">
        <f t="shared" si="7"/>
        <v>44701</v>
      </c>
      <c r="F51" s="37">
        <f t="shared" si="1"/>
        <v>22.383561643835616</v>
      </c>
      <c r="G51" s="27">
        <f t="shared" si="9"/>
        <v>0</v>
      </c>
      <c r="H51" s="27">
        <v>0</v>
      </c>
      <c r="I51" s="27">
        <f t="shared" si="2"/>
        <v>0</v>
      </c>
      <c r="J51" s="27">
        <f t="shared" si="3"/>
        <v>803000</v>
      </c>
      <c r="K51" s="28">
        <f t="shared" si="8"/>
        <v>3.3333333333333333E-2</v>
      </c>
      <c r="L51">
        <f t="shared" si="4"/>
        <v>44</v>
      </c>
      <c r="M51" s="27">
        <f t="shared" si="0"/>
        <v>0</v>
      </c>
    </row>
    <row r="52" spans="1:13" x14ac:dyDescent="0.3">
      <c r="A52">
        <f t="shared" si="5"/>
        <v>1</v>
      </c>
      <c r="B52">
        <f t="shared" si="6"/>
        <v>1</v>
      </c>
      <c r="D52">
        <v>45</v>
      </c>
      <c r="E52" s="36">
        <f t="shared" si="7"/>
        <v>44732</v>
      </c>
      <c r="F52" s="37">
        <f t="shared" si="1"/>
        <v>22.468493150684932</v>
      </c>
      <c r="G52" s="27">
        <f t="shared" si="9"/>
        <v>0</v>
      </c>
      <c r="H52" s="27">
        <v>0</v>
      </c>
      <c r="I52" s="27">
        <f t="shared" si="2"/>
        <v>0</v>
      </c>
      <c r="J52" s="27">
        <f t="shared" si="3"/>
        <v>803000</v>
      </c>
      <c r="K52" s="28">
        <f t="shared" si="8"/>
        <v>3.3333333333333333E-2</v>
      </c>
      <c r="L52">
        <f t="shared" si="4"/>
        <v>45</v>
      </c>
      <c r="M52" s="27">
        <f t="shared" si="0"/>
        <v>0</v>
      </c>
    </row>
    <row r="53" spans="1:13" x14ac:dyDescent="0.3">
      <c r="A53">
        <f t="shared" si="5"/>
        <v>3</v>
      </c>
      <c r="B53">
        <f t="shared" si="6"/>
        <v>1</v>
      </c>
      <c r="D53">
        <v>46</v>
      </c>
      <c r="E53" s="36">
        <f t="shared" si="7"/>
        <v>44762</v>
      </c>
      <c r="F53" s="37">
        <f t="shared" si="1"/>
        <v>22.550684931506851</v>
      </c>
      <c r="G53" s="27">
        <f t="shared" si="9"/>
        <v>0</v>
      </c>
      <c r="H53" s="27">
        <v>0</v>
      </c>
      <c r="I53" s="27">
        <f t="shared" si="2"/>
        <v>0</v>
      </c>
      <c r="J53" s="27">
        <f t="shared" si="3"/>
        <v>803000</v>
      </c>
      <c r="K53" s="28">
        <f t="shared" si="8"/>
        <v>3.3333333333333333E-2</v>
      </c>
      <c r="L53">
        <f t="shared" si="4"/>
        <v>46</v>
      </c>
      <c r="M53" s="27">
        <f t="shared" si="0"/>
        <v>0</v>
      </c>
    </row>
    <row r="54" spans="1:13" x14ac:dyDescent="0.3">
      <c r="A54">
        <f t="shared" si="5"/>
        <v>6</v>
      </c>
      <c r="B54">
        <f t="shared" si="6"/>
        <v>3</v>
      </c>
      <c r="D54">
        <v>47</v>
      </c>
      <c r="E54" s="36">
        <f t="shared" si="7"/>
        <v>44795</v>
      </c>
      <c r="F54" s="37">
        <f t="shared" si="1"/>
        <v>22.641095890410959</v>
      </c>
      <c r="G54" s="27">
        <f t="shared" si="9"/>
        <v>0</v>
      </c>
      <c r="H54" s="27">
        <v>0</v>
      </c>
      <c r="I54" s="27">
        <f t="shared" si="2"/>
        <v>0</v>
      </c>
      <c r="J54" s="27">
        <f t="shared" si="3"/>
        <v>803000</v>
      </c>
      <c r="K54" s="28">
        <f t="shared" si="8"/>
        <v>0.1</v>
      </c>
      <c r="L54">
        <f t="shared" si="4"/>
        <v>47</v>
      </c>
      <c r="M54" s="27">
        <f t="shared" si="0"/>
        <v>0</v>
      </c>
    </row>
    <row r="55" spans="1:13" x14ac:dyDescent="0.3">
      <c r="A55">
        <f t="shared" si="5"/>
        <v>2</v>
      </c>
      <c r="B55">
        <f t="shared" si="6"/>
        <v>1</v>
      </c>
      <c r="D55">
        <v>48</v>
      </c>
      <c r="E55" s="36">
        <f t="shared" si="7"/>
        <v>44824</v>
      </c>
      <c r="F55" s="37">
        <f t="shared" si="1"/>
        <v>22.720547945205478</v>
      </c>
      <c r="G55" s="27">
        <f t="shared" si="9"/>
        <v>0</v>
      </c>
      <c r="H55" s="27">
        <v>0</v>
      </c>
      <c r="I55" s="27">
        <f t="shared" si="2"/>
        <v>0</v>
      </c>
      <c r="J55" s="27">
        <f t="shared" si="3"/>
        <v>803000</v>
      </c>
      <c r="K55" s="28">
        <f t="shared" si="8"/>
        <v>3.3333333333333333E-2</v>
      </c>
      <c r="L55">
        <f t="shared" si="4"/>
        <v>48</v>
      </c>
      <c r="M55" s="27">
        <f t="shared" si="0"/>
        <v>0</v>
      </c>
    </row>
    <row r="56" spans="1:13" x14ac:dyDescent="0.3">
      <c r="A56">
        <f t="shared" si="5"/>
        <v>4</v>
      </c>
      <c r="B56">
        <f t="shared" si="6"/>
        <v>1</v>
      </c>
      <c r="D56">
        <v>49</v>
      </c>
      <c r="E56" s="36">
        <f t="shared" si="7"/>
        <v>44854</v>
      </c>
      <c r="F56" s="37">
        <f t="shared" si="1"/>
        <v>22.802739726027397</v>
      </c>
      <c r="G56" s="27">
        <f t="shared" si="9"/>
        <v>0</v>
      </c>
      <c r="H56" s="27">
        <v>0</v>
      </c>
      <c r="I56" s="27">
        <f t="shared" si="2"/>
        <v>0</v>
      </c>
      <c r="J56" s="27">
        <f t="shared" si="3"/>
        <v>803000</v>
      </c>
      <c r="K56" s="28">
        <f t="shared" si="8"/>
        <v>3.3333333333333333E-2</v>
      </c>
      <c r="L56">
        <f t="shared" si="4"/>
        <v>49</v>
      </c>
      <c r="M56" s="27">
        <f t="shared" si="0"/>
        <v>0</v>
      </c>
    </row>
    <row r="57" spans="1:13" x14ac:dyDescent="0.3">
      <c r="A57">
        <f t="shared" si="5"/>
        <v>7</v>
      </c>
      <c r="B57">
        <f t="shared" si="6"/>
        <v>2</v>
      </c>
      <c r="D57">
        <v>50</v>
      </c>
      <c r="E57" s="36">
        <f t="shared" si="7"/>
        <v>44886</v>
      </c>
      <c r="F57" s="37">
        <f t="shared" si="1"/>
        <v>22.890410958904109</v>
      </c>
      <c r="G57" s="27">
        <f t="shared" si="9"/>
        <v>0</v>
      </c>
      <c r="H57" s="27">
        <v>0</v>
      </c>
      <c r="I57" s="27">
        <f t="shared" si="2"/>
        <v>0</v>
      </c>
      <c r="J57" s="27">
        <f t="shared" si="3"/>
        <v>803000</v>
      </c>
      <c r="K57" s="28">
        <f t="shared" si="8"/>
        <v>6.6666666666666666E-2</v>
      </c>
      <c r="L57">
        <f t="shared" si="4"/>
        <v>50</v>
      </c>
      <c r="M57" s="27">
        <f t="shared" si="0"/>
        <v>0</v>
      </c>
    </row>
    <row r="58" spans="1:13" x14ac:dyDescent="0.3">
      <c r="A58">
        <f t="shared" si="5"/>
        <v>2</v>
      </c>
      <c r="B58">
        <f t="shared" si="6"/>
        <v>1</v>
      </c>
      <c r="D58">
        <v>51</v>
      </c>
      <c r="E58" s="36">
        <f t="shared" si="7"/>
        <v>44915</v>
      </c>
      <c r="F58" s="37">
        <f t="shared" si="1"/>
        <v>22.969863013698632</v>
      </c>
      <c r="G58" s="27">
        <f t="shared" si="9"/>
        <v>0</v>
      </c>
      <c r="H58" s="27">
        <v>0</v>
      </c>
      <c r="I58" s="27">
        <f t="shared" si="2"/>
        <v>0</v>
      </c>
      <c r="J58" s="27">
        <f t="shared" si="3"/>
        <v>803000</v>
      </c>
      <c r="K58" s="28">
        <f t="shared" si="8"/>
        <v>3.3333333333333333E-2</v>
      </c>
      <c r="L58">
        <f t="shared" si="4"/>
        <v>51</v>
      </c>
      <c r="M58" s="27">
        <f t="shared" si="0"/>
        <v>0</v>
      </c>
    </row>
    <row r="59" spans="1:13" x14ac:dyDescent="0.3">
      <c r="A59">
        <f t="shared" si="5"/>
        <v>5</v>
      </c>
      <c r="B59">
        <f t="shared" si="6"/>
        <v>1</v>
      </c>
      <c r="D59">
        <v>52</v>
      </c>
      <c r="E59" s="36">
        <f t="shared" si="7"/>
        <v>44946</v>
      </c>
      <c r="F59" s="37">
        <f t="shared" si="1"/>
        <v>23.054794520547944</v>
      </c>
      <c r="G59" s="27">
        <f t="shared" si="9"/>
        <v>0</v>
      </c>
      <c r="H59" s="27">
        <v>0</v>
      </c>
      <c r="I59" s="27">
        <f t="shared" si="2"/>
        <v>0</v>
      </c>
      <c r="J59" s="27">
        <f t="shared" si="3"/>
        <v>803000</v>
      </c>
      <c r="K59" s="28">
        <f t="shared" si="8"/>
        <v>3.3333333333333333E-2</v>
      </c>
      <c r="L59">
        <f t="shared" si="4"/>
        <v>52</v>
      </c>
      <c r="M59" s="27">
        <f t="shared" si="0"/>
        <v>0</v>
      </c>
    </row>
    <row r="60" spans="1:13" x14ac:dyDescent="0.3">
      <c r="A60">
        <f t="shared" si="5"/>
        <v>1</v>
      </c>
      <c r="B60">
        <f t="shared" si="6"/>
        <v>1</v>
      </c>
      <c r="D60">
        <v>53</v>
      </c>
      <c r="E60" s="36">
        <f t="shared" si="7"/>
        <v>44977</v>
      </c>
      <c r="F60" s="37">
        <f t="shared" si="1"/>
        <v>23.139726027397259</v>
      </c>
      <c r="G60" s="27">
        <f t="shared" si="9"/>
        <v>0</v>
      </c>
      <c r="H60" s="27">
        <v>0</v>
      </c>
      <c r="I60" s="27">
        <f t="shared" si="2"/>
        <v>0</v>
      </c>
      <c r="J60" s="27">
        <f t="shared" si="3"/>
        <v>803000</v>
      </c>
      <c r="K60" s="28">
        <f t="shared" si="8"/>
        <v>3.3333333333333333E-2</v>
      </c>
      <c r="L60">
        <f t="shared" si="4"/>
        <v>53</v>
      </c>
      <c r="M60" s="27">
        <f t="shared" si="0"/>
        <v>0</v>
      </c>
    </row>
    <row r="61" spans="1:13" x14ac:dyDescent="0.3">
      <c r="A61">
        <f t="shared" si="5"/>
        <v>1</v>
      </c>
      <c r="B61">
        <f t="shared" si="6"/>
        <v>1</v>
      </c>
      <c r="D61">
        <v>54</v>
      </c>
      <c r="E61" s="36">
        <f t="shared" si="7"/>
        <v>45005</v>
      </c>
      <c r="F61" s="37">
        <f t="shared" si="1"/>
        <v>23.216438356164385</v>
      </c>
      <c r="G61" s="27">
        <f t="shared" si="9"/>
        <v>0</v>
      </c>
      <c r="H61" s="27">
        <v>0</v>
      </c>
      <c r="I61" s="27">
        <f t="shared" si="2"/>
        <v>0</v>
      </c>
      <c r="J61" s="27">
        <f t="shared" si="3"/>
        <v>803000</v>
      </c>
      <c r="K61" s="28">
        <f t="shared" si="8"/>
        <v>3.3333333333333333E-2</v>
      </c>
      <c r="L61">
        <f t="shared" si="4"/>
        <v>54</v>
      </c>
      <c r="M61" s="27">
        <f t="shared" si="0"/>
        <v>0</v>
      </c>
    </row>
    <row r="62" spans="1:13" x14ac:dyDescent="0.3">
      <c r="A62">
        <f t="shared" si="5"/>
        <v>4</v>
      </c>
      <c r="B62">
        <f t="shared" si="6"/>
        <v>1</v>
      </c>
      <c r="D62">
        <v>55</v>
      </c>
      <c r="E62" s="36">
        <f t="shared" si="7"/>
        <v>45036</v>
      </c>
      <c r="F62" s="37">
        <f t="shared" si="1"/>
        <v>23.301369863013697</v>
      </c>
      <c r="G62" s="27">
        <f t="shared" si="9"/>
        <v>0</v>
      </c>
      <c r="H62" s="27">
        <v>0</v>
      </c>
      <c r="I62" s="27">
        <f t="shared" si="2"/>
        <v>0</v>
      </c>
      <c r="J62" s="27">
        <f t="shared" si="3"/>
        <v>803000</v>
      </c>
      <c r="K62" s="28">
        <f t="shared" si="8"/>
        <v>3.3333333333333333E-2</v>
      </c>
      <c r="L62">
        <f t="shared" si="4"/>
        <v>55</v>
      </c>
      <c r="M62" s="27">
        <f t="shared" si="0"/>
        <v>0</v>
      </c>
    </row>
    <row r="63" spans="1:13" x14ac:dyDescent="0.3">
      <c r="A63">
        <f t="shared" si="5"/>
        <v>6</v>
      </c>
      <c r="B63">
        <f t="shared" si="6"/>
        <v>3</v>
      </c>
      <c r="D63">
        <v>56</v>
      </c>
      <c r="E63" s="36">
        <f t="shared" si="7"/>
        <v>45068</v>
      </c>
      <c r="F63" s="37">
        <f t="shared" si="1"/>
        <v>23.389041095890413</v>
      </c>
      <c r="G63" s="27">
        <f t="shared" si="9"/>
        <v>0</v>
      </c>
      <c r="H63" s="27">
        <v>0</v>
      </c>
      <c r="I63" s="27">
        <f t="shared" si="2"/>
        <v>0</v>
      </c>
      <c r="J63" s="27">
        <f t="shared" si="3"/>
        <v>803000</v>
      </c>
      <c r="K63" s="28">
        <f t="shared" si="8"/>
        <v>0.1</v>
      </c>
      <c r="L63">
        <f t="shared" si="4"/>
        <v>56</v>
      </c>
      <c r="M63" s="27">
        <f t="shared" si="0"/>
        <v>0</v>
      </c>
    </row>
    <row r="64" spans="1:13" x14ac:dyDescent="0.3">
      <c r="A64">
        <f t="shared" si="5"/>
        <v>2</v>
      </c>
      <c r="B64">
        <f t="shared" si="6"/>
        <v>1</v>
      </c>
      <c r="D64">
        <v>57</v>
      </c>
      <c r="E64" s="36">
        <f t="shared" si="7"/>
        <v>45097</v>
      </c>
      <c r="F64" s="37">
        <f t="shared" si="1"/>
        <v>23.468493150684932</v>
      </c>
      <c r="G64" s="27">
        <f t="shared" si="9"/>
        <v>0</v>
      </c>
      <c r="H64" s="27">
        <v>0</v>
      </c>
      <c r="I64" s="27">
        <f t="shared" si="2"/>
        <v>0</v>
      </c>
      <c r="J64" s="27">
        <f t="shared" si="3"/>
        <v>803000</v>
      </c>
      <c r="K64" s="28">
        <f t="shared" si="8"/>
        <v>3.3333333333333333E-2</v>
      </c>
      <c r="L64">
        <f t="shared" si="4"/>
        <v>57</v>
      </c>
      <c r="M64" s="27">
        <f t="shared" si="0"/>
        <v>0</v>
      </c>
    </row>
    <row r="65" spans="1:13" x14ac:dyDescent="0.3">
      <c r="A65">
        <f t="shared" si="5"/>
        <v>4</v>
      </c>
      <c r="B65">
        <f t="shared" si="6"/>
        <v>1</v>
      </c>
      <c r="D65">
        <v>58</v>
      </c>
      <c r="E65" s="36">
        <f t="shared" si="7"/>
        <v>45127</v>
      </c>
      <c r="F65" s="37">
        <f t="shared" si="1"/>
        <v>23.550684931506851</v>
      </c>
      <c r="G65" s="27">
        <f t="shared" si="9"/>
        <v>0</v>
      </c>
      <c r="H65" s="27">
        <v>0</v>
      </c>
      <c r="I65" s="27">
        <f t="shared" si="2"/>
        <v>0</v>
      </c>
      <c r="J65" s="27">
        <f t="shared" si="3"/>
        <v>803000</v>
      </c>
      <c r="K65" s="28">
        <f t="shared" si="8"/>
        <v>3.3333333333333333E-2</v>
      </c>
      <c r="L65">
        <f t="shared" si="4"/>
        <v>58</v>
      </c>
      <c r="M65" s="27">
        <f t="shared" si="0"/>
        <v>0</v>
      </c>
    </row>
    <row r="66" spans="1:13" x14ac:dyDescent="0.3">
      <c r="A66">
        <f t="shared" si="5"/>
        <v>7</v>
      </c>
      <c r="B66">
        <f t="shared" si="6"/>
        <v>2</v>
      </c>
      <c r="D66">
        <v>59</v>
      </c>
      <c r="E66" s="36">
        <f t="shared" si="7"/>
        <v>45159</v>
      </c>
      <c r="F66" s="37">
        <f t="shared" si="1"/>
        <v>23.638356164383563</v>
      </c>
      <c r="G66" s="27">
        <f t="shared" si="9"/>
        <v>0</v>
      </c>
      <c r="H66" s="27">
        <v>0</v>
      </c>
      <c r="I66" s="27">
        <f t="shared" si="2"/>
        <v>0</v>
      </c>
      <c r="J66" s="27">
        <f t="shared" si="3"/>
        <v>803000</v>
      </c>
      <c r="K66" s="28">
        <f t="shared" si="8"/>
        <v>6.6666666666666666E-2</v>
      </c>
      <c r="L66">
        <f t="shared" si="4"/>
        <v>59</v>
      </c>
      <c r="M66" s="27">
        <f t="shared" si="0"/>
        <v>0</v>
      </c>
    </row>
    <row r="67" spans="1:13" x14ac:dyDescent="0.3">
      <c r="A67">
        <f t="shared" si="5"/>
        <v>3</v>
      </c>
      <c r="B67">
        <f t="shared" si="6"/>
        <v>1</v>
      </c>
      <c r="D67">
        <v>60</v>
      </c>
      <c r="E67" s="36">
        <f t="shared" si="7"/>
        <v>45189</v>
      </c>
      <c r="F67" s="37">
        <f t="shared" si="1"/>
        <v>23.720547945205478</v>
      </c>
      <c r="G67" s="27">
        <f t="shared" si="9"/>
        <v>0</v>
      </c>
      <c r="H67" s="27">
        <v>0</v>
      </c>
      <c r="I67" s="27">
        <f t="shared" si="2"/>
        <v>0</v>
      </c>
      <c r="J67" s="27">
        <f t="shared" si="3"/>
        <v>803000</v>
      </c>
      <c r="K67" s="28">
        <f t="shared" si="8"/>
        <v>3.3333333333333333E-2</v>
      </c>
      <c r="L67">
        <f t="shared" si="4"/>
        <v>60</v>
      </c>
      <c r="M67" s="27">
        <f t="shared" si="0"/>
        <v>0</v>
      </c>
    </row>
    <row r="68" spans="1:13" x14ac:dyDescent="0.3">
      <c r="A68">
        <f t="shared" si="5"/>
        <v>5</v>
      </c>
      <c r="B68">
        <f t="shared" si="6"/>
        <v>1</v>
      </c>
      <c r="D68">
        <v>61</v>
      </c>
      <c r="E68" s="36">
        <f t="shared" si="7"/>
        <v>45219</v>
      </c>
      <c r="F68" s="37">
        <f t="shared" si="1"/>
        <v>23.802739726027397</v>
      </c>
      <c r="G68" s="27">
        <f t="shared" si="9"/>
        <v>0</v>
      </c>
      <c r="H68" s="27">
        <v>0</v>
      </c>
      <c r="I68" s="27">
        <f t="shared" si="2"/>
        <v>0</v>
      </c>
      <c r="J68" s="27">
        <f t="shared" si="3"/>
        <v>803000</v>
      </c>
      <c r="K68" s="28">
        <f t="shared" si="8"/>
        <v>3.3333333333333333E-2</v>
      </c>
      <c r="L68">
        <f t="shared" si="4"/>
        <v>61</v>
      </c>
      <c r="M68" s="27">
        <f t="shared" si="0"/>
        <v>0</v>
      </c>
    </row>
    <row r="69" spans="1:13" x14ac:dyDescent="0.3">
      <c r="A69">
        <f t="shared" si="5"/>
        <v>1</v>
      </c>
      <c r="B69">
        <f t="shared" si="6"/>
        <v>1</v>
      </c>
      <c r="D69">
        <v>62</v>
      </c>
      <c r="E69" s="36">
        <f t="shared" si="7"/>
        <v>45250</v>
      </c>
      <c r="F69" s="37">
        <f t="shared" si="1"/>
        <v>23.887671232876713</v>
      </c>
      <c r="G69" s="27">
        <f t="shared" si="9"/>
        <v>0</v>
      </c>
      <c r="H69" s="27">
        <v>0</v>
      </c>
      <c r="I69" s="27">
        <f t="shared" si="2"/>
        <v>0</v>
      </c>
      <c r="J69" s="27">
        <f t="shared" si="3"/>
        <v>803000</v>
      </c>
      <c r="K69" s="28">
        <f t="shared" si="8"/>
        <v>3.3333333333333333E-2</v>
      </c>
      <c r="L69">
        <f t="shared" si="4"/>
        <v>62</v>
      </c>
      <c r="M69" s="27">
        <f t="shared" si="0"/>
        <v>0</v>
      </c>
    </row>
    <row r="70" spans="1:13" x14ac:dyDescent="0.3">
      <c r="A70">
        <f t="shared" si="5"/>
        <v>3</v>
      </c>
      <c r="B70">
        <f t="shared" si="6"/>
        <v>1</v>
      </c>
      <c r="D70">
        <v>63</v>
      </c>
      <c r="E70" s="36">
        <f t="shared" si="7"/>
        <v>45280</v>
      </c>
      <c r="F70" s="37">
        <f t="shared" si="1"/>
        <v>23.969863013698632</v>
      </c>
      <c r="G70" s="27">
        <f t="shared" si="9"/>
        <v>0</v>
      </c>
      <c r="H70" s="27">
        <v>0</v>
      </c>
      <c r="I70" s="27">
        <f t="shared" si="2"/>
        <v>0</v>
      </c>
      <c r="J70" s="27">
        <f t="shared" si="3"/>
        <v>803000</v>
      </c>
      <c r="K70" s="28">
        <f t="shared" si="8"/>
        <v>3.3333333333333333E-2</v>
      </c>
      <c r="L70">
        <f t="shared" si="4"/>
        <v>63</v>
      </c>
      <c r="M70" s="27">
        <f t="shared" si="0"/>
        <v>0</v>
      </c>
    </row>
    <row r="71" spans="1:13" x14ac:dyDescent="0.3">
      <c r="A71">
        <f t="shared" si="5"/>
        <v>6</v>
      </c>
      <c r="B71">
        <f t="shared" si="6"/>
        <v>3</v>
      </c>
      <c r="D71">
        <v>64</v>
      </c>
      <c r="E71" s="36">
        <f t="shared" si="7"/>
        <v>45313</v>
      </c>
      <c r="F71" s="37">
        <f t="shared" si="1"/>
        <v>24.060109289617486</v>
      </c>
      <c r="G71" s="27">
        <f t="shared" si="9"/>
        <v>0</v>
      </c>
      <c r="H71" s="27">
        <v>0</v>
      </c>
      <c r="I71" s="27">
        <f t="shared" si="2"/>
        <v>0</v>
      </c>
      <c r="J71" s="27">
        <f t="shared" si="3"/>
        <v>803000</v>
      </c>
      <c r="K71" s="28">
        <f t="shared" si="8"/>
        <v>0.1</v>
      </c>
      <c r="L71">
        <f t="shared" si="4"/>
        <v>64</v>
      </c>
      <c r="M71" s="27">
        <f t="shared" ref="M71:M91" si="10">G71/(1+K71*$K$4)/(1+$K$4)^L71</f>
        <v>0</v>
      </c>
    </row>
    <row r="72" spans="1:13" x14ac:dyDescent="0.3">
      <c r="A72">
        <f t="shared" si="5"/>
        <v>2</v>
      </c>
      <c r="B72">
        <f t="shared" si="6"/>
        <v>1</v>
      </c>
      <c r="D72">
        <v>65</v>
      </c>
      <c r="E72" s="36">
        <f t="shared" si="7"/>
        <v>45342</v>
      </c>
      <c r="F72" s="37">
        <f t="shared" ref="F72:F91" si="11">YEAR(E72)-2000+(E72-DATE(YEAR(E72)-1,12,31))/(DATE(YEAR(E72)+1,1,1)-DATE(YEAR(E72),1,1))</f>
        <v>24.139344262295083</v>
      </c>
      <c r="G72" s="27">
        <f t="shared" si="9"/>
        <v>0</v>
      </c>
      <c r="H72" s="27">
        <v>0</v>
      </c>
      <c r="I72" s="27">
        <f t="shared" ref="I72:I91" si="12">ROUND(J71*$D$3*(F72-F71),2)</f>
        <v>0</v>
      </c>
      <c r="J72" s="27">
        <f t="shared" ref="J72:J90" si="13">J71-H72</f>
        <v>803000</v>
      </c>
      <c r="K72" s="28">
        <f t="shared" si="8"/>
        <v>3.3333333333333333E-2</v>
      </c>
      <c r="L72">
        <f t="shared" ref="L72:L91" si="14">D72</f>
        <v>65</v>
      </c>
      <c r="M72" s="27">
        <f t="shared" si="10"/>
        <v>0</v>
      </c>
    </row>
    <row r="73" spans="1:13" x14ac:dyDescent="0.3">
      <c r="A73">
        <f t="shared" ref="A73:A91" si="15">WEEKDAY(EDATE($E$7+1,D73),2)</f>
        <v>3</v>
      </c>
      <c r="B73">
        <f t="shared" ref="B73:B91" si="16">IF(A73&gt;5,9-A73,1)</f>
        <v>1</v>
      </c>
      <c r="D73">
        <v>66</v>
      </c>
      <c r="E73" s="36">
        <f t="shared" ref="E73:E90" si="17">EDATE($E$7,D73)+B73</f>
        <v>45371</v>
      </c>
      <c r="F73" s="37">
        <f t="shared" si="11"/>
        <v>24.218579234972676</v>
      </c>
      <c r="G73" s="27">
        <f t="shared" si="9"/>
        <v>0</v>
      </c>
      <c r="H73" s="27">
        <v>0</v>
      </c>
      <c r="I73" s="27">
        <f t="shared" si="12"/>
        <v>0</v>
      </c>
      <c r="J73" s="27">
        <f t="shared" si="13"/>
        <v>803000</v>
      </c>
      <c r="K73" s="28">
        <f t="shared" ref="K73:K90" si="18">B73/30</f>
        <v>3.3333333333333333E-2</v>
      </c>
      <c r="L73">
        <f t="shared" si="14"/>
        <v>66</v>
      </c>
      <c r="M73" s="27">
        <f t="shared" si="10"/>
        <v>0</v>
      </c>
    </row>
    <row r="74" spans="1:13" x14ac:dyDescent="0.3">
      <c r="A74">
        <f t="shared" si="15"/>
        <v>6</v>
      </c>
      <c r="B74">
        <f t="shared" si="16"/>
        <v>3</v>
      </c>
      <c r="D74">
        <v>67</v>
      </c>
      <c r="E74" s="36">
        <f t="shared" si="17"/>
        <v>45404</v>
      </c>
      <c r="F74" s="37">
        <f t="shared" si="11"/>
        <v>24.308743169398909</v>
      </c>
      <c r="G74" s="27">
        <f t="shared" ref="G74:G90" si="19">G73</f>
        <v>0</v>
      </c>
      <c r="H74" s="27">
        <v>0</v>
      </c>
      <c r="I74" s="27">
        <f t="shared" si="12"/>
        <v>0</v>
      </c>
      <c r="J74" s="27">
        <f t="shared" si="13"/>
        <v>803000</v>
      </c>
      <c r="K74" s="28">
        <f t="shared" si="18"/>
        <v>0.1</v>
      </c>
      <c r="L74">
        <f t="shared" si="14"/>
        <v>67</v>
      </c>
      <c r="M74" s="27">
        <f t="shared" si="10"/>
        <v>0</v>
      </c>
    </row>
    <row r="75" spans="1:13" x14ac:dyDescent="0.3">
      <c r="A75">
        <f t="shared" si="15"/>
        <v>1</v>
      </c>
      <c r="B75">
        <f t="shared" si="16"/>
        <v>1</v>
      </c>
      <c r="D75">
        <v>68</v>
      </c>
      <c r="E75" s="36">
        <f t="shared" si="17"/>
        <v>45432</v>
      </c>
      <c r="F75" s="37">
        <f t="shared" si="11"/>
        <v>24.385245901639344</v>
      </c>
      <c r="G75" s="27">
        <f t="shared" si="19"/>
        <v>0</v>
      </c>
      <c r="H75" s="27">
        <v>0</v>
      </c>
      <c r="I75" s="27">
        <f t="shared" si="12"/>
        <v>0</v>
      </c>
      <c r="J75" s="27">
        <f t="shared" si="13"/>
        <v>803000</v>
      </c>
      <c r="K75" s="28">
        <f t="shared" si="18"/>
        <v>3.3333333333333333E-2</v>
      </c>
      <c r="L75">
        <f t="shared" si="14"/>
        <v>68</v>
      </c>
      <c r="M75" s="27">
        <f t="shared" si="10"/>
        <v>0</v>
      </c>
    </row>
    <row r="76" spans="1:13" x14ac:dyDescent="0.3">
      <c r="A76">
        <f t="shared" si="15"/>
        <v>4</v>
      </c>
      <c r="B76">
        <f t="shared" si="16"/>
        <v>1</v>
      </c>
      <c r="D76">
        <v>69</v>
      </c>
      <c r="E76" s="36">
        <f t="shared" si="17"/>
        <v>45463</v>
      </c>
      <c r="F76" s="37">
        <f t="shared" si="11"/>
        <v>24.469945355191257</v>
      </c>
      <c r="G76" s="27">
        <f t="shared" si="19"/>
        <v>0</v>
      </c>
      <c r="H76" s="27">
        <v>0</v>
      </c>
      <c r="I76" s="27">
        <f t="shared" si="12"/>
        <v>0</v>
      </c>
      <c r="J76" s="27">
        <f t="shared" si="13"/>
        <v>803000</v>
      </c>
      <c r="K76" s="28">
        <f t="shared" si="18"/>
        <v>3.3333333333333333E-2</v>
      </c>
      <c r="L76">
        <f t="shared" si="14"/>
        <v>69</v>
      </c>
      <c r="M76" s="27">
        <f t="shared" si="10"/>
        <v>0</v>
      </c>
    </row>
    <row r="77" spans="1:13" x14ac:dyDescent="0.3">
      <c r="A77">
        <f t="shared" si="15"/>
        <v>6</v>
      </c>
      <c r="B77">
        <f t="shared" si="16"/>
        <v>3</v>
      </c>
      <c r="D77">
        <v>70</v>
      </c>
      <c r="E77" s="36">
        <f t="shared" si="17"/>
        <v>45495</v>
      </c>
      <c r="F77" s="37">
        <f t="shared" si="11"/>
        <v>24.557377049180328</v>
      </c>
      <c r="G77" s="27">
        <f t="shared" si="19"/>
        <v>0</v>
      </c>
      <c r="H77" s="27">
        <v>0</v>
      </c>
      <c r="I77" s="27">
        <f t="shared" si="12"/>
        <v>0</v>
      </c>
      <c r="J77" s="27">
        <f t="shared" si="13"/>
        <v>803000</v>
      </c>
      <c r="K77" s="28">
        <f t="shared" si="18"/>
        <v>0.1</v>
      </c>
      <c r="L77">
        <f t="shared" si="14"/>
        <v>70</v>
      </c>
      <c r="M77" s="27">
        <f t="shared" si="10"/>
        <v>0</v>
      </c>
    </row>
    <row r="78" spans="1:13" x14ac:dyDescent="0.3">
      <c r="A78">
        <f t="shared" si="15"/>
        <v>2</v>
      </c>
      <c r="B78">
        <f t="shared" si="16"/>
        <v>1</v>
      </c>
      <c r="D78">
        <v>71</v>
      </c>
      <c r="E78" s="36">
        <f t="shared" si="17"/>
        <v>45524</v>
      </c>
      <c r="F78" s="37">
        <f t="shared" si="11"/>
        <v>24.636612021857925</v>
      </c>
      <c r="G78" s="27">
        <f t="shared" si="19"/>
        <v>0</v>
      </c>
      <c r="H78" s="27">
        <v>0</v>
      </c>
      <c r="I78" s="27">
        <f t="shared" si="12"/>
        <v>0</v>
      </c>
      <c r="J78" s="27">
        <f t="shared" si="13"/>
        <v>803000</v>
      </c>
      <c r="K78" s="28">
        <f t="shared" si="18"/>
        <v>3.3333333333333333E-2</v>
      </c>
      <c r="L78">
        <f t="shared" si="14"/>
        <v>71</v>
      </c>
      <c r="M78" s="27">
        <f t="shared" si="10"/>
        <v>0</v>
      </c>
    </row>
    <row r="79" spans="1:13" x14ac:dyDescent="0.3">
      <c r="A79">
        <f t="shared" si="15"/>
        <v>5</v>
      </c>
      <c r="B79">
        <f t="shared" si="16"/>
        <v>1</v>
      </c>
      <c r="D79">
        <v>72</v>
      </c>
      <c r="E79" s="36">
        <f t="shared" si="17"/>
        <v>45555</v>
      </c>
      <c r="F79" s="37">
        <f t="shared" si="11"/>
        <v>24.721311475409838</v>
      </c>
      <c r="G79" s="27">
        <f t="shared" si="19"/>
        <v>0</v>
      </c>
      <c r="H79" s="27">
        <v>0</v>
      </c>
      <c r="I79" s="27">
        <f t="shared" si="12"/>
        <v>0</v>
      </c>
      <c r="J79" s="27">
        <f t="shared" si="13"/>
        <v>803000</v>
      </c>
      <c r="K79" s="28">
        <f t="shared" si="18"/>
        <v>3.3333333333333333E-2</v>
      </c>
      <c r="L79">
        <f t="shared" si="14"/>
        <v>72</v>
      </c>
      <c r="M79" s="27">
        <f t="shared" si="10"/>
        <v>0</v>
      </c>
    </row>
    <row r="80" spans="1:13" x14ac:dyDescent="0.3">
      <c r="A80">
        <f t="shared" si="15"/>
        <v>7</v>
      </c>
      <c r="B80">
        <f t="shared" si="16"/>
        <v>2</v>
      </c>
      <c r="D80">
        <v>73</v>
      </c>
      <c r="E80" s="36">
        <f t="shared" si="17"/>
        <v>45586</v>
      </c>
      <c r="F80" s="37">
        <f t="shared" si="11"/>
        <v>24.806010928961747</v>
      </c>
      <c r="G80" s="27">
        <f t="shared" si="19"/>
        <v>0</v>
      </c>
      <c r="H80" s="27">
        <v>0</v>
      </c>
      <c r="I80" s="27">
        <f t="shared" si="12"/>
        <v>0</v>
      </c>
      <c r="J80" s="27">
        <f t="shared" si="13"/>
        <v>803000</v>
      </c>
      <c r="K80" s="28">
        <f t="shared" si="18"/>
        <v>6.6666666666666666E-2</v>
      </c>
      <c r="L80">
        <f t="shared" si="14"/>
        <v>73</v>
      </c>
      <c r="M80" s="27">
        <f t="shared" si="10"/>
        <v>0</v>
      </c>
    </row>
    <row r="81" spans="1:13" x14ac:dyDescent="0.3">
      <c r="A81">
        <f t="shared" si="15"/>
        <v>3</v>
      </c>
      <c r="B81">
        <f t="shared" si="16"/>
        <v>1</v>
      </c>
      <c r="D81">
        <v>74</v>
      </c>
      <c r="E81" s="36">
        <f t="shared" si="17"/>
        <v>45616</v>
      </c>
      <c r="F81" s="37">
        <f t="shared" si="11"/>
        <v>24.887978142076502</v>
      </c>
      <c r="G81" s="27">
        <f t="shared" si="19"/>
        <v>0</v>
      </c>
      <c r="H81" s="27">
        <v>0</v>
      </c>
      <c r="I81" s="27">
        <f t="shared" si="12"/>
        <v>0</v>
      </c>
      <c r="J81" s="27">
        <f t="shared" si="13"/>
        <v>803000</v>
      </c>
      <c r="K81" s="28">
        <f t="shared" si="18"/>
        <v>3.3333333333333333E-2</v>
      </c>
      <c r="L81">
        <f t="shared" si="14"/>
        <v>74</v>
      </c>
      <c r="M81" s="27">
        <f t="shared" si="10"/>
        <v>0</v>
      </c>
    </row>
    <row r="82" spans="1:13" x14ac:dyDescent="0.3">
      <c r="A82">
        <f t="shared" si="15"/>
        <v>5</v>
      </c>
      <c r="B82">
        <f t="shared" si="16"/>
        <v>1</v>
      </c>
      <c r="D82">
        <v>75</v>
      </c>
      <c r="E82" s="36">
        <f t="shared" si="17"/>
        <v>45646</v>
      </c>
      <c r="F82" s="37">
        <f t="shared" si="11"/>
        <v>24.969945355191257</v>
      </c>
      <c r="G82" s="27">
        <f t="shared" si="19"/>
        <v>0</v>
      </c>
      <c r="H82" s="27">
        <v>0</v>
      </c>
      <c r="I82" s="27">
        <f t="shared" si="12"/>
        <v>0</v>
      </c>
      <c r="J82" s="27">
        <f t="shared" si="13"/>
        <v>803000</v>
      </c>
      <c r="K82" s="28">
        <f t="shared" si="18"/>
        <v>3.3333333333333333E-2</v>
      </c>
      <c r="L82">
        <f t="shared" si="14"/>
        <v>75</v>
      </c>
      <c r="M82" s="27">
        <f t="shared" si="10"/>
        <v>0</v>
      </c>
    </row>
    <row r="83" spans="1:13" x14ac:dyDescent="0.3">
      <c r="A83">
        <f t="shared" si="15"/>
        <v>1</v>
      </c>
      <c r="B83">
        <f t="shared" si="16"/>
        <v>1</v>
      </c>
      <c r="D83">
        <v>76</v>
      </c>
      <c r="E83" s="36">
        <f t="shared" si="17"/>
        <v>45677</v>
      </c>
      <c r="F83" s="37">
        <f t="shared" si="11"/>
        <v>25.054794520547944</v>
      </c>
      <c r="G83" s="27">
        <f t="shared" si="19"/>
        <v>0</v>
      </c>
      <c r="H83" s="27">
        <v>0</v>
      </c>
      <c r="I83" s="27">
        <f t="shared" si="12"/>
        <v>0</v>
      </c>
      <c r="J83" s="27">
        <f t="shared" si="13"/>
        <v>803000</v>
      </c>
      <c r="K83" s="28">
        <f t="shared" si="18"/>
        <v>3.3333333333333333E-2</v>
      </c>
      <c r="L83">
        <f t="shared" si="14"/>
        <v>76</v>
      </c>
      <c r="M83" s="27">
        <f t="shared" si="10"/>
        <v>0</v>
      </c>
    </row>
    <row r="84" spans="1:13" x14ac:dyDescent="0.3">
      <c r="A84">
        <f t="shared" si="15"/>
        <v>4</v>
      </c>
      <c r="B84">
        <f t="shared" si="16"/>
        <v>1</v>
      </c>
      <c r="D84">
        <v>77</v>
      </c>
      <c r="E84" s="36">
        <f t="shared" si="17"/>
        <v>45708</v>
      </c>
      <c r="F84" s="37">
        <f t="shared" si="11"/>
        <v>25.139726027397259</v>
      </c>
      <c r="G84" s="27">
        <f t="shared" si="19"/>
        <v>0</v>
      </c>
      <c r="H84" s="27">
        <v>0</v>
      </c>
      <c r="I84" s="27">
        <f t="shared" si="12"/>
        <v>0</v>
      </c>
      <c r="J84" s="27">
        <f t="shared" si="13"/>
        <v>803000</v>
      </c>
      <c r="K84" s="28">
        <f t="shared" si="18"/>
        <v>3.3333333333333333E-2</v>
      </c>
      <c r="L84">
        <f t="shared" si="14"/>
        <v>77</v>
      </c>
      <c r="M84" s="27">
        <f t="shared" si="10"/>
        <v>0</v>
      </c>
    </row>
    <row r="85" spans="1:13" x14ac:dyDescent="0.3">
      <c r="A85">
        <f t="shared" si="15"/>
        <v>4</v>
      </c>
      <c r="B85">
        <f t="shared" si="16"/>
        <v>1</v>
      </c>
      <c r="D85">
        <v>78</v>
      </c>
      <c r="E85" s="36">
        <f t="shared" si="17"/>
        <v>45736</v>
      </c>
      <c r="F85" s="37">
        <f t="shared" si="11"/>
        <v>25.216438356164385</v>
      </c>
      <c r="G85" s="27">
        <f t="shared" si="19"/>
        <v>0</v>
      </c>
      <c r="H85" s="27">
        <v>0</v>
      </c>
      <c r="I85" s="27">
        <f t="shared" si="12"/>
        <v>0</v>
      </c>
      <c r="J85" s="27">
        <f t="shared" si="13"/>
        <v>803000</v>
      </c>
      <c r="K85" s="28">
        <f t="shared" si="18"/>
        <v>3.3333333333333333E-2</v>
      </c>
      <c r="L85">
        <f t="shared" si="14"/>
        <v>78</v>
      </c>
      <c r="M85" s="27">
        <f t="shared" si="10"/>
        <v>0</v>
      </c>
    </row>
    <row r="86" spans="1:13" x14ac:dyDescent="0.3">
      <c r="A86">
        <f t="shared" si="15"/>
        <v>7</v>
      </c>
      <c r="B86">
        <f t="shared" si="16"/>
        <v>2</v>
      </c>
      <c r="D86">
        <v>79</v>
      </c>
      <c r="E86" s="36">
        <f t="shared" si="17"/>
        <v>45768</v>
      </c>
      <c r="F86" s="37">
        <f t="shared" si="11"/>
        <v>25.304109589041097</v>
      </c>
      <c r="G86" s="27">
        <f t="shared" si="19"/>
        <v>0</v>
      </c>
      <c r="H86" s="27">
        <v>0</v>
      </c>
      <c r="I86" s="27">
        <f t="shared" si="12"/>
        <v>0</v>
      </c>
      <c r="J86" s="27">
        <f t="shared" si="13"/>
        <v>803000</v>
      </c>
      <c r="K86" s="28">
        <f t="shared" si="18"/>
        <v>6.6666666666666666E-2</v>
      </c>
      <c r="L86">
        <f t="shared" si="14"/>
        <v>79</v>
      </c>
      <c r="M86" s="27">
        <f t="shared" si="10"/>
        <v>0</v>
      </c>
    </row>
    <row r="87" spans="1:13" x14ac:dyDescent="0.3">
      <c r="A87">
        <f t="shared" si="15"/>
        <v>2</v>
      </c>
      <c r="B87">
        <f t="shared" si="16"/>
        <v>1</v>
      </c>
      <c r="D87">
        <v>80</v>
      </c>
      <c r="E87" s="36">
        <f t="shared" si="17"/>
        <v>45797</v>
      </c>
      <c r="F87" s="37">
        <f t="shared" si="11"/>
        <v>25.383561643835616</v>
      </c>
      <c r="G87" s="27">
        <f t="shared" si="19"/>
        <v>0</v>
      </c>
      <c r="H87" s="27">
        <v>0</v>
      </c>
      <c r="I87" s="27">
        <f t="shared" si="12"/>
        <v>0</v>
      </c>
      <c r="J87" s="27">
        <f t="shared" si="13"/>
        <v>803000</v>
      </c>
      <c r="K87" s="28">
        <f t="shared" si="18"/>
        <v>3.3333333333333333E-2</v>
      </c>
      <c r="L87">
        <f t="shared" si="14"/>
        <v>80</v>
      </c>
      <c r="M87" s="27">
        <f t="shared" si="10"/>
        <v>0</v>
      </c>
    </row>
    <row r="88" spans="1:13" x14ac:dyDescent="0.3">
      <c r="A88">
        <f t="shared" si="15"/>
        <v>5</v>
      </c>
      <c r="B88">
        <f t="shared" si="16"/>
        <v>1</v>
      </c>
      <c r="D88">
        <v>81</v>
      </c>
      <c r="E88" s="36">
        <f t="shared" si="17"/>
        <v>45828</v>
      </c>
      <c r="F88" s="37">
        <f t="shared" si="11"/>
        <v>25.468493150684932</v>
      </c>
      <c r="G88" s="27">
        <f t="shared" si="19"/>
        <v>0</v>
      </c>
      <c r="H88" s="27">
        <v>0</v>
      </c>
      <c r="I88" s="27">
        <f t="shared" si="12"/>
        <v>0</v>
      </c>
      <c r="J88" s="27">
        <f t="shared" si="13"/>
        <v>803000</v>
      </c>
      <c r="K88" s="28">
        <f t="shared" si="18"/>
        <v>3.3333333333333333E-2</v>
      </c>
      <c r="L88">
        <f t="shared" si="14"/>
        <v>81</v>
      </c>
      <c r="M88" s="27">
        <f t="shared" si="10"/>
        <v>0</v>
      </c>
    </row>
    <row r="89" spans="1:13" x14ac:dyDescent="0.3">
      <c r="A89">
        <f t="shared" si="15"/>
        <v>7</v>
      </c>
      <c r="B89">
        <f t="shared" si="16"/>
        <v>2</v>
      </c>
      <c r="D89">
        <v>82</v>
      </c>
      <c r="E89" s="36">
        <f t="shared" si="17"/>
        <v>45859</v>
      </c>
      <c r="F89" s="37">
        <f t="shared" si="11"/>
        <v>25.553424657534247</v>
      </c>
      <c r="G89" s="27">
        <f t="shared" si="19"/>
        <v>0</v>
      </c>
      <c r="H89" s="27">
        <v>0</v>
      </c>
      <c r="I89" s="27">
        <f t="shared" si="12"/>
        <v>0</v>
      </c>
      <c r="J89" s="27">
        <f t="shared" si="13"/>
        <v>803000</v>
      </c>
      <c r="K89" s="28">
        <f t="shared" si="18"/>
        <v>6.6666666666666666E-2</v>
      </c>
      <c r="L89">
        <f t="shared" si="14"/>
        <v>82</v>
      </c>
      <c r="M89" s="27">
        <f t="shared" si="10"/>
        <v>0</v>
      </c>
    </row>
    <row r="90" spans="1:13" x14ac:dyDescent="0.3">
      <c r="A90">
        <f t="shared" si="15"/>
        <v>3</v>
      </c>
      <c r="B90">
        <f t="shared" si="16"/>
        <v>1</v>
      </c>
      <c r="D90">
        <v>83</v>
      </c>
      <c r="E90" s="36">
        <f t="shared" si="17"/>
        <v>45889</v>
      </c>
      <c r="F90" s="37">
        <f t="shared" si="11"/>
        <v>25.635616438356166</v>
      </c>
      <c r="G90" s="27">
        <f t="shared" si="19"/>
        <v>0</v>
      </c>
      <c r="H90" s="27">
        <v>0</v>
      </c>
      <c r="I90" s="27">
        <f t="shared" si="12"/>
        <v>0</v>
      </c>
      <c r="J90" s="27">
        <f t="shared" si="13"/>
        <v>803000</v>
      </c>
      <c r="K90" s="28">
        <f t="shared" si="18"/>
        <v>3.3333333333333333E-2</v>
      </c>
      <c r="L90">
        <f t="shared" si="14"/>
        <v>83</v>
      </c>
      <c r="M90" s="27">
        <f t="shared" si="10"/>
        <v>0</v>
      </c>
    </row>
    <row r="91" spans="1:13" x14ac:dyDescent="0.3">
      <c r="A91">
        <f t="shared" si="15"/>
        <v>6</v>
      </c>
      <c r="B91">
        <f t="shared" si="16"/>
        <v>3</v>
      </c>
      <c r="D91">
        <v>84</v>
      </c>
      <c r="E91" s="36">
        <f>EDATE($E$7,D91)</f>
        <v>45919</v>
      </c>
      <c r="F91" s="37">
        <f t="shared" si="11"/>
        <v>25.717808219178082</v>
      </c>
      <c r="G91" s="27">
        <f>H91+SUM(I8:I91)</f>
        <v>803000</v>
      </c>
      <c r="H91" s="27">
        <f>J90</f>
        <v>803000</v>
      </c>
      <c r="I91" s="27">
        <f t="shared" si="12"/>
        <v>0</v>
      </c>
      <c r="J91" s="27">
        <f>ROUND(J90-H91,2)</f>
        <v>0</v>
      </c>
      <c r="K91" s="28">
        <v>0</v>
      </c>
      <c r="L91">
        <f t="shared" si="14"/>
        <v>84</v>
      </c>
      <c r="M91" s="27">
        <f t="shared" si="10"/>
        <v>803000</v>
      </c>
    </row>
    <row r="92" spans="1:13" x14ac:dyDescent="0.3">
      <c r="F92" t="s">
        <v>42</v>
      </c>
      <c r="G92" s="40">
        <f>IRR(G7:G91,0)*12</f>
        <v>0</v>
      </c>
      <c r="I92">
        <f>SUM(I8:I91)</f>
        <v>0</v>
      </c>
    </row>
    <row r="94" spans="1:13" x14ac:dyDescent="0.3">
      <c r="F94" s="43"/>
    </row>
    <row r="95" spans="1:13" x14ac:dyDescent="0.3">
      <c r="F95" s="4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РАВНОЕ КОЛИЧЕСТВО ДНЕЙ</vt:lpstr>
      <vt:lpstr>БЕЗ ВЫДЕЛЕНИЯ СТРАХОВКИ (ЛОЖЬ)</vt:lpstr>
      <vt:lpstr>С ВЫДЕЛЕНИЕМ СТРАХОВКИ (ПРАВДА)</vt:lpstr>
      <vt:lpstr>ПРОСТЫЕ %% (БЫЛО БЫ ПО ЗАКОНУ)</vt:lpstr>
      <vt:lpstr>ПО ЗАКОНУ (%% - НИЧТОЖНЫ)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2019-11-08T10:21:43Z</dcterms:created>
  <dcterms:modified xsi:type="dcterms:W3CDTF">2019-11-08T13:47:33Z</dcterms:modified>
</cp:coreProperties>
</file>